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5" i="1" l="1"/>
  <c r="F133" i="1"/>
  <c r="C131" i="1"/>
  <c r="E129" i="1"/>
  <c r="D127" i="1"/>
  <c r="D122" i="1"/>
  <c r="D117" i="1"/>
  <c r="E112" i="1"/>
  <c r="B110" i="1"/>
  <c r="G108" i="1"/>
  <c r="F95" i="1"/>
  <c r="D81" i="1"/>
  <c r="E76" i="1"/>
  <c r="D74" i="1"/>
  <c r="E70" i="1"/>
  <c r="E63" i="1"/>
  <c r="D61" i="1"/>
  <c r="D57" i="1"/>
  <c r="D33" i="1"/>
  <c r="D39" i="1"/>
  <c r="F50" i="1" s="1"/>
</calcChain>
</file>

<file path=xl/sharedStrings.xml><?xml version="1.0" encoding="utf-8"?>
<sst xmlns="http://schemas.openxmlformats.org/spreadsheetml/2006/main" count="91" uniqueCount="86">
  <si>
    <t xml:space="preserve">Пример 4.6. из УЧЕБНИКА ДЛЯ ВУЗОВ "ЭНЕРГОСБЕРЕЖЕНИЕ В ТЕПЛОЭНЕРГЕТИКЕ И ТЕПЛОТЕХНОЛОГИЯХ" </t>
  </si>
  <si>
    <t xml:space="preserve">Требуется составить тепловой баланс помещения цеха производственного здания для летнего периода и вычислить мощность теплопоступлений от технологического оборудования цеха </t>
  </si>
  <si>
    <t>Расход воздуха в системах 
общеобменной вентиляции,м^3/ч</t>
  </si>
  <si>
    <r>
      <t>L</t>
    </r>
    <r>
      <rPr>
        <vertAlign val="subscript"/>
        <sz val="11"/>
        <color theme="1"/>
        <rFont val="Calibri"/>
        <family val="2"/>
        <charset val="204"/>
        <scheme val="minor"/>
      </rPr>
      <t>п</t>
    </r>
  </si>
  <si>
    <t>Расход воздуха в системах
вытяжной вентиляции,м^3/ч</t>
  </si>
  <si>
    <r>
      <t>L</t>
    </r>
    <r>
      <rPr>
        <vertAlign val="subscript"/>
        <sz val="11"/>
        <color theme="1"/>
        <rFont val="Calibri"/>
        <family val="2"/>
        <charset val="204"/>
        <scheme val="minor"/>
      </rPr>
      <t>у</t>
    </r>
  </si>
  <si>
    <t>Расход воздуха, удаляемого системой
 вытяжной технологической вентиляции,м^3/ч</t>
  </si>
  <si>
    <r>
      <t>L</t>
    </r>
    <r>
      <rPr>
        <vertAlign val="subscript"/>
        <sz val="11"/>
        <color theme="1"/>
        <rFont val="Calibri"/>
        <family val="2"/>
        <charset val="204"/>
        <scheme val="minor"/>
      </rPr>
      <t>М</t>
    </r>
  </si>
  <si>
    <t>Температура входа, °С</t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</si>
  <si>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вх</t>
    </r>
  </si>
  <si>
    <t>Температура выхода,  °С</t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</si>
  <si>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вых</t>
    </r>
  </si>
  <si>
    <t>Расход охлажденной воды,кг/с</t>
  </si>
  <si>
    <r>
      <t>G</t>
    </r>
    <r>
      <rPr>
        <vertAlign val="subscript"/>
        <sz val="11"/>
        <color theme="1"/>
        <rFont val="Calibri"/>
        <family val="2"/>
        <charset val="204"/>
        <scheme val="minor"/>
      </rPr>
      <t>В</t>
    </r>
  </si>
  <si>
    <t>Площадь стен,м^2</t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</si>
  <si>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ст</t>
    </r>
  </si>
  <si>
    <t>Площадь окон стены, 
обращенной на запад,м^2</t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</si>
  <si>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ок</t>
    </r>
  </si>
  <si>
    <t>Площадь крыши здания цеха,м^2</t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</si>
  <si>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кр</t>
    </r>
  </si>
  <si>
    <t>Площадь остекления
 крыши (зенитные фонари),м^2</t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</si>
  <si>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в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</si>
  <si>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п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</si>
  <si>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в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</si>
  <si>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М</t>
    </r>
  </si>
  <si>
    <r>
      <rPr>
        <sz val="11"/>
        <color theme="1"/>
        <rFont val="Calibri"/>
        <family val="2"/>
        <charset val="204"/>
      </rPr>
      <t>ρ</t>
    </r>
    <r>
      <rPr>
        <vertAlign val="subscript"/>
        <sz val="11"/>
        <color theme="1"/>
        <rFont val="Calibri"/>
        <family val="2"/>
        <charset val="204"/>
      </rPr>
      <t>в</t>
    </r>
  </si>
  <si>
    <t>φ</t>
  </si>
  <si>
    <r>
      <t>P</t>
    </r>
    <r>
      <rPr>
        <vertAlign val="subscript"/>
        <sz val="11"/>
        <color theme="1"/>
        <rFont val="Calibri"/>
        <family val="2"/>
        <charset val="204"/>
      </rPr>
      <t>атм</t>
    </r>
  </si>
  <si>
    <t>Зависимость давления насыщенного водяного пара рs, МПа, над поверхностью жидкости от температуры t, °C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</si>
  <si>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s</t>
    </r>
    <r>
      <rPr>
        <sz val="11"/>
        <color theme="1"/>
        <rFont val="Calibri"/>
        <family val="2"/>
        <charset val="204"/>
        <scheme val="minor"/>
      </rPr>
      <t>=exp(9,77-4054/(236+t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))</t>
    </r>
  </si>
  <si>
    <t xml:space="preserve">Зависимость влагосодержания d, кг/кг, от атмосферного давления ратм, давления насыщенного водяного пара рs при температуре воздуха t и его относительной влажности ϕ </t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</si>
  <si>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=0,622*(p</t>
    </r>
    <r>
      <rPr>
        <vertAlign val="subscript"/>
        <sz val="11"/>
        <color theme="1"/>
        <rFont val="Calibri"/>
        <family val="2"/>
        <charset val="204"/>
        <scheme val="minor"/>
      </rPr>
      <t>s</t>
    </r>
    <r>
      <rPr>
        <sz val="11"/>
        <color theme="1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</rPr>
      <t>φ)/(p</t>
    </r>
    <r>
      <rPr>
        <vertAlign val="subscript"/>
        <sz val="11"/>
        <color theme="1"/>
        <rFont val="Calibri"/>
        <family val="2"/>
        <charset val="204"/>
      </rPr>
      <t>атм</t>
    </r>
    <r>
      <rPr>
        <sz val="11"/>
        <color theme="1"/>
        <rFont val="Calibri"/>
        <family val="2"/>
        <charset val="204"/>
      </rPr>
      <t>-(p</t>
    </r>
    <r>
      <rPr>
        <vertAlign val="subscript"/>
        <sz val="11"/>
        <color theme="1"/>
        <rFont val="Calibri"/>
        <family val="2"/>
        <charset val="204"/>
      </rPr>
      <t>s</t>
    </r>
    <r>
      <rPr>
        <sz val="11"/>
        <color theme="1"/>
        <rFont val="Calibri"/>
        <family val="2"/>
        <charset val="204"/>
      </rPr>
      <t>*φ))</t>
    </r>
  </si>
  <si>
    <t>Зависимость энтальпии влажного воздуха от его влагосодержания, кг/кг, и температуры будет иметь вид</t>
  </si>
  <si>
    <r>
      <t>c</t>
    </r>
    <r>
      <rPr>
        <vertAlign val="subscript"/>
        <sz val="11"/>
        <color theme="1"/>
        <rFont val="Calibri"/>
        <family val="2"/>
        <charset val="204"/>
        <scheme val="minor"/>
      </rPr>
      <t>в</t>
    </r>
  </si>
  <si>
    <r>
      <t>r</t>
    </r>
    <r>
      <rPr>
        <vertAlign val="subscript"/>
        <sz val="11"/>
        <color theme="1"/>
        <rFont val="Calibri"/>
        <family val="2"/>
        <charset val="204"/>
        <scheme val="minor"/>
      </rPr>
      <t>0</t>
    </r>
  </si>
  <si>
    <r>
      <t>c</t>
    </r>
    <r>
      <rPr>
        <vertAlign val="subscript"/>
        <sz val="11"/>
        <color theme="1"/>
        <rFont val="Calibri"/>
        <family val="2"/>
        <charset val="204"/>
        <scheme val="minor"/>
      </rPr>
      <t>п</t>
    </r>
  </si>
  <si>
    <t xml:space="preserve">Рассчитаем энтальпию приточного воздуха </t>
  </si>
  <si>
    <r>
      <t>h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=с</t>
    </r>
    <r>
      <rPr>
        <vertAlign val="subscript"/>
        <sz val="11"/>
        <color theme="1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*t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+d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*(r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+с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*t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)</t>
    </r>
  </si>
  <si>
    <t>Определим энтальпию воздуха, удаляемого из цеха системой общеобменной вытяжной вентиляции</t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</si>
  <si>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y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</si>
  <si>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s</t>
    </r>
    <r>
      <rPr>
        <sz val="11"/>
        <color theme="1"/>
        <rFont val="Calibri"/>
        <family val="2"/>
        <charset val="204"/>
        <scheme val="minor"/>
      </rPr>
      <t>=exp(9,77-4054/(236+t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))</t>
    </r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</si>
  <si>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=(0,622*p</t>
    </r>
    <r>
      <rPr>
        <vertAlign val="subscript"/>
        <sz val="11"/>
        <color theme="1"/>
        <rFont val="Calibri"/>
        <family val="2"/>
        <charset val="204"/>
        <scheme val="minor"/>
      </rPr>
      <t>s</t>
    </r>
    <r>
      <rPr>
        <sz val="11"/>
        <color theme="1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</rPr>
      <t>φ/(p</t>
    </r>
    <r>
      <rPr>
        <vertAlign val="subscript"/>
        <sz val="11"/>
        <color theme="1"/>
        <rFont val="Calibri"/>
        <family val="2"/>
        <charset val="204"/>
      </rPr>
      <t>атм</t>
    </r>
    <r>
      <rPr>
        <sz val="11"/>
        <color theme="1"/>
        <rFont val="Calibri"/>
        <family val="2"/>
        <charset val="204"/>
      </rPr>
      <t>-(p</t>
    </r>
    <r>
      <rPr>
        <vertAlign val="subscript"/>
        <sz val="11"/>
        <color theme="1"/>
        <rFont val="Calibri"/>
        <family val="2"/>
        <charset val="204"/>
      </rPr>
      <t>s</t>
    </r>
    <r>
      <rPr>
        <sz val="11"/>
        <color theme="1"/>
        <rFont val="Calibri"/>
        <family val="2"/>
        <charset val="204"/>
      </rPr>
      <t>*φ))</t>
    </r>
  </si>
  <si>
    <r>
      <t>h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=с</t>
    </r>
    <r>
      <rPr>
        <vertAlign val="subscript"/>
        <sz val="11"/>
        <color theme="1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*t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+d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*(r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+с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*t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)</t>
    </r>
  </si>
  <si>
    <t>Найдем энтальпию воздуха, удаляемого из цеха системой местной технологической вытяжной вентиляции</t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</si>
  <si>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M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</si>
  <si>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s</t>
    </r>
    <r>
      <rPr>
        <sz val="11"/>
        <color theme="1"/>
        <rFont val="Calibri"/>
        <family val="2"/>
        <charset val="204"/>
        <scheme val="minor"/>
      </rPr>
      <t>=exp(9,77-4054/(236+t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))</t>
    </r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</si>
  <si>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=(0,622*p</t>
    </r>
    <r>
      <rPr>
        <vertAlign val="subscript"/>
        <sz val="11"/>
        <color theme="1"/>
        <rFont val="Calibri"/>
        <family val="2"/>
        <charset val="204"/>
        <scheme val="minor"/>
      </rPr>
      <t>s</t>
    </r>
    <r>
      <rPr>
        <sz val="11"/>
        <color theme="1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</rPr>
      <t>φ/(p</t>
    </r>
    <r>
      <rPr>
        <vertAlign val="subscript"/>
        <sz val="11"/>
        <color theme="1"/>
        <rFont val="Calibri"/>
        <family val="2"/>
        <charset val="204"/>
      </rPr>
      <t>атм</t>
    </r>
    <r>
      <rPr>
        <sz val="11"/>
        <color theme="1"/>
        <rFont val="Calibri"/>
        <family val="2"/>
        <charset val="204"/>
      </rPr>
      <t>-(p</t>
    </r>
    <r>
      <rPr>
        <vertAlign val="subscript"/>
        <sz val="11"/>
        <color theme="1"/>
        <rFont val="Calibri"/>
        <family val="2"/>
        <charset val="204"/>
      </rPr>
      <t>s</t>
    </r>
    <r>
      <rPr>
        <sz val="11"/>
        <color theme="1"/>
        <rFont val="Calibri"/>
        <family val="2"/>
        <charset val="204"/>
      </rPr>
      <t>*φ))</t>
    </r>
  </si>
  <si>
    <r>
      <t>h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=с</t>
    </r>
    <r>
      <rPr>
        <vertAlign val="subscript"/>
        <sz val="11"/>
        <color theme="1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*t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+d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*(r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+с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*t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)</t>
    </r>
  </si>
  <si>
    <t>Вычислим тепловую мощность охлаждающего оборудования</t>
  </si>
  <si>
    <r>
      <t>Q</t>
    </r>
    <r>
      <rPr>
        <vertAlign val="subscript"/>
        <sz val="11"/>
        <color theme="1"/>
        <rFont val="Calibri"/>
        <family val="2"/>
        <charset val="204"/>
      </rPr>
      <t>φ</t>
    </r>
    <r>
      <rPr>
        <sz val="11"/>
        <color theme="1"/>
        <rFont val="Calibri"/>
        <family val="2"/>
        <charset val="204"/>
      </rPr>
      <t>=G</t>
    </r>
    <r>
      <rPr>
        <vertAlign val="subscript"/>
        <sz val="11"/>
        <color theme="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</rPr>
      <t>*с</t>
    </r>
    <r>
      <rPr>
        <vertAlign val="subscript"/>
        <sz val="11"/>
        <color theme="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</rPr>
      <t>*(t</t>
    </r>
    <r>
      <rPr>
        <vertAlign val="subscript"/>
        <sz val="11"/>
        <color theme="1"/>
        <rFont val="Calibri"/>
        <family val="2"/>
        <charset val="204"/>
      </rPr>
      <t>вх</t>
    </r>
    <r>
      <rPr>
        <sz val="11"/>
        <color theme="1"/>
        <rFont val="Calibri"/>
        <family val="2"/>
        <charset val="204"/>
      </rPr>
      <t>-t</t>
    </r>
    <r>
      <rPr>
        <vertAlign val="subscript"/>
        <sz val="11"/>
        <color theme="1"/>
        <rFont val="Calibri"/>
        <family val="2"/>
        <charset val="204"/>
      </rPr>
      <t>вых</t>
    </r>
    <r>
      <rPr>
        <sz val="11"/>
        <color theme="1"/>
        <rFont val="Calibri"/>
        <family val="2"/>
        <charset val="204"/>
      </rPr>
      <t>)</t>
    </r>
  </si>
  <si>
    <r>
      <t>c</t>
    </r>
    <r>
      <rPr>
        <vertAlign val="subscript"/>
        <sz val="11"/>
        <color theme="1"/>
        <rFont val="Calibri"/>
        <family val="2"/>
        <charset val="204"/>
        <scheme val="minor"/>
      </rPr>
      <t>B</t>
    </r>
  </si>
  <si>
    <t>Теплопоступления через оконные проемы для четырех фасадов здания, кВт, определим по формуле</t>
  </si>
  <si>
    <r>
      <t>k</t>
    </r>
    <r>
      <rPr>
        <vertAlign val="subscript"/>
        <sz val="11"/>
        <color theme="1"/>
        <rFont val="Calibri"/>
        <family val="2"/>
        <charset val="204"/>
        <scheme val="minor"/>
      </rPr>
      <t>F</t>
    </r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</si>
  <si>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</si>
  <si>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I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</si>
  <si>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k</t>
    </r>
    <r>
      <rPr>
        <vertAlign val="subscript"/>
        <sz val="11"/>
        <color theme="1"/>
        <rFont val="Calibri"/>
        <family val="2"/>
        <charset val="204"/>
      </rPr>
      <t>scy</t>
    </r>
  </si>
  <si>
    <r>
      <t>τ</t>
    </r>
    <r>
      <rPr>
        <vertAlign val="subscript"/>
        <sz val="11"/>
        <color theme="1"/>
        <rFont val="Calibri"/>
        <family val="2"/>
        <charset val="204"/>
      </rPr>
      <t>F</t>
    </r>
  </si>
  <si>
    <r>
      <t>τ</t>
    </r>
    <r>
      <rPr>
        <vertAlign val="subscript"/>
        <sz val="11"/>
        <color theme="1"/>
        <rFont val="Calibri"/>
        <family val="2"/>
        <charset val="204"/>
      </rPr>
      <t>scy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</si>
  <si>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c</t>
    </r>
    <r>
      <rPr>
        <sz val="11"/>
        <color theme="1"/>
        <rFont val="Calibri"/>
        <family val="2"/>
        <charset val="204"/>
        <scheme val="minor"/>
      </rPr>
      <t>=(τ</t>
    </r>
    <r>
      <rPr>
        <vertAlign val="subscript"/>
        <sz val="11"/>
        <color theme="1"/>
        <rFont val="Calibri"/>
        <family val="2"/>
        <charset val="204"/>
        <scheme val="minor"/>
      </rPr>
      <t>F</t>
    </r>
    <r>
      <rPr>
        <sz val="11"/>
        <color theme="1"/>
        <rFont val="Calibri"/>
        <family val="2"/>
        <charset val="204"/>
        <scheme val="minor"/>
      </rPr>
      <t>*k</t>
    </r>
    <r>
      <rPr>
        <vertAlign val="subscript"/>
        <sz val="11"/>
        <color theme="1"/>
        <rFont val="Calibri"/>
        <family val="2"/>
        <charset val="204"/>
        <scheme val="minor"/>
      </rPr>
      <t>F</t>
    </r>
    <r>
      <rPr>
        <sz val="11"/>
        <color theme="1"/>
        <rFont val="Calibri"/>
        <family val="2"/>
        <charset val="204"/>
        <scheme val="minor"/>
      </rPr>
      <t>*F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*I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+τ</t>
    </r>
    <r>
      <rPr>
        <vertAlign val="subscript"/>
        <sz val="11"/>
        <color theme="1"/>
        <rFont val="Calibri"/>
        <family val="2"/>
        <charset val="204"/>
        <scheme val="minor"/>
      </rPr>
      <t>scy</t>
    </r>
    <r>
      <rPr>
        <sz val="11"/>
        <color theme="1"/>
        <rFont val="Calibri"/>
        <family val="2"/>
        <charset val="204"/>
        <scheme val="minor"/>
      </rPr>
      <t>*k</t>
    </r>
    <r>
      <rPr>
        <vertAlign val="subscript"/>
        <sz val="11"/>
        <color theme="1"/>
        <rFont val="Calibri"/>
        <family val="2"/>
        <charset val="204"/>
        <scheme val="minor"/>
      </rPr>
      <t>scy</t>
    </r>
    <r>
      <rPr>
        <sz val="11"/>
        <color theme="1"/>
        <rFont val="Calibri"/>
        <family val="2"/>
        <charset val="204"/>
        <scheme val="minor"/>
      </rPr>
      <t>*F</t>
    </r>
    <r>
      <rPr>
        <vertAlign val="subscript"/>
        <sz val="11"/>
        <color theme="1"/>
        <rFont val="Calibri"/>
        <family val="2"/>
        <charset val="204"/>
        <scheme val="minor"/>
      </rPr>
      <t>scy</t>
    </r>
    <r>
      <rPr>
        <sz val="11"/>
        <color theme="1"/>
        <rFont val="Calibri"/>
        <family val="2"/>
        <charset val="204"/>
        <scheme val="minor"/>
      </rPr>
      <t>*I</t>
    </r>
    <r>
      <rPr>
        <vertAlign val="subscript"/>
        <sz val="11"/>
        <color theme="1"/>
        <rFont val="Calibri"/>
        <family val="2"/>
        <charset val="204"/>
        <scheme val="minor"/>
      </rPr>
      <t>hor</t>
    </r>
    <r>
      <rPr>
        <sz val="11"/>
        <color theme="1"/>
        <rFont val="Calibri"/>
        <family val="2"/>
        <charset val="204"/>
        <scheme val="minor"/>
      </rPr>
      <t>)*10^-3</t>
    </r>
  </si>
  <si>
    <r>
      <t>F</t>
    </r>
    <r>
      <rPr>
        <vertAlign val="subscript"/>
        <sz val="11"/>
        <color theme="1"/>
        <rFont val="Calibri"/>
        <family val="2"/>
        <charset val="204"/>
      </rPr>
      <t>scy</t>
    </r>
  </si>
  <si>
    <r>
      <t>I</t>
    </r>
    <r>
      <rPr>
        <vertAlign val="subscript"/>
        <sz val="11"/>
        <color theme="1"/>
        <rFont val="Calibri"/>
        <family val="2"/>
        <charset val="204"/>
      </rPr>
      <t>hor</t>
    </r>
  </si>
  <si>
    <r>
      <t>k</t>
    </r>
    <r>
      <rPr>
        <vertAlign val="subscript"/>
        <sz val="11"/>
        <color theme="1"/>
        <rFont val="Calibri"/>
        <family val="2"/>
        <charset val="204"/>
        <scheme val="minor"/>
      </rPr>
      <t>вс</t>
    </r>
  </si>
  <si>
    <r>
      <t>k</t>
    </r>
    <r>
      <rPr>
        <vertAlign val="subscript"/>
        <sz val="11"/>
        <color theme="1"/>
        <rFont val="Calibri"/>
        <family val="2"/>
        <charset val="204"/>
        <scheme val="minor"/>
      </rPr>
      <t>к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</si>
  <si>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н</t>
    </r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</si>
  <si>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вс</t>
    </r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</si>
  <si>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к</t>
    </r>
  </si>
  <si>
    <r>
      <t>k</t>
    </r>
    <r>
      <rPr>
        <vertAlign val="subscript"/>
        <sz val="11"/>
        <color theme="1"/>
        <rFont val="Calibri"/>
        <family val="2"/>
        <charset val="204"/>
        <scheme val="minor"/>
      </rPr>
      <t>о</t>
    </r>
  </si>
  <si>
    <r>
      <t>k</t>
    </r>
    <r>
      <rPr>
        <vertAlign val="subscript"/>
        <sz val="11"/>
        <color theme="1"/>
        <rFont val="Calibri"/>
        <family val="2"/>
        <charset val="204"/>
        <scheme val="minor"/>
      </rPr>
      <t>ф</t>
    </r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</si>
  <si>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о</t>
    </r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</si>
  <si>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ф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</si>
  <si>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огр</t>
    </r>
    <r>
      <rPr>
        <sz val="11"/>
        <color theme="1"/>
        <rFont val="Calibri"/>
        <family val="2"/>
        <charset val="204"/>
        <scheme val="minor"/>
      </rPr>
      <t>=((k</t>
    </r>
    <r>
      <rPr>
        <vertAlign val="subscript"/>
        <sz val="11"/>
        <color theme="1"/>
        <rFont val="Calibri"/>
        <family val="2"/>
        <charset val="204"/>
        <scheme val="minor"/>
      </rPr>
      <t>вс</t>
    </r>
    <r>
      <rPr>
        <sz val="11"/>
        <color theme="1"/>
        <rFont val="Calibri"/>
        <family val="2"/>
        <charset val="204"/>
        <scheme val="minor"/>
      </rPr>
      <t>*F</t>
    </r>
    <r>
      <rPr>
        <vertAlign val="subscript"/>
        <sz val="11"/>
        <color theme="1"/>
        <rFont val="Calibri"/>
        <family val="2"/>
        <charset val="204"/>
        <scheme val="minor"/>
      </rPr>
      <t>вс</t>
    </r>
    <r>
      <rPr>
        <sz val="11"/>
        <color theme="1"/>
        <rFont val="Calibri"/>
        <family val="2"/>
        <charset val="204"/>
        <scheme val="minor"/>
      </rPr>
      <t>)+(k</t>
    </r>
    <r>
      <rPr>
        <vertAlign val="subscript"/>
        <sz val="11"/>
        <color theme="1"/>
        <rFont val="Calibri"/>
        <family val="2"/>
        <charset val="204"/>
        <scheme val="minor"/>
      </rPr>
      <t>k</t>
    </r>
    <r>
      <rPr>
        <sz val="11"/>
        <color theme="1"/>
        <rFont val="Calibri"/>
        <family val="2"/>
        <charset val="204"/>
        <scheme val="minor"/>
      </rPr>
      <t>*F</t>
    </r>
    <r>
      <rPr>
        <vertAlign val="subscript"/>
        <sz val="11"/>
        <color theme="1"/>
        <rFont val="Calibri"/>
        <family val="2"/>
        <charset val="204"/>
        <scheme val="minor"/>
      </rPr>
      <t>k</t>
    </r>
    <r>
      <rPr>
        <sz val="11"/>
        <color theme="1"/>
        <rFont val="Calibri"/>
        <family val="2"/>
        <charset val="204"/>
        <scheme val="minor"/>
      </rPr>
      <t>)+(k</t>
    </r>
    <r>
      <rPr>
        <vertAlign val="subscript"/>
        <sz val="11"/>
        <color theme="1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204"/>
        <scheme val="minor"/>
      </rPr>
      <t>*F</t>
    </r>
    <r>
      <rPr>
        <vertAlign val="subscript"/>
        <sz val="11"/>
        <color theme="1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204"/>
        <scheme val="minor"/>
      </rPr>
      <t>)+k</t>
    </r>
    <r>
      <rPr>
        <vertAlign val="subscript"/>
        <sz val="11"/>
        <color theme="1"/>
        <rFont val="Calibri"/>
        <family val="2"/>
        <charset val="204"/>
        <scheme val="minor"/>
      </rPr>
      <t>ф</t>
    </r>
    <r>
      <rPr>
        <sz val="11"/>
        <color theme="1"/>
        <rFont val="Calibri"/>
        <family val="2"/>
        <charset val="204"/>
        <scheme val="minor"/>
      </rPr>
      <t>*F</t>
    </r>
    <r>
      <rPr>
        <vertAlign val="subscript"/>
        <sz val="11"/>
        <color theme="1"/>
        <rFont val="Calibri"/>
        <family val="2"/>
        <charset val="204"/>
        <scheme val="minor"/>
      </rPr>
      <t>ф</t>
    </r>
    <r>
      <rPr>
        <sz val="11"/>
        <color theme="1"/>
        <rFont val="Calibri"/>
        <family val="2"/>
        <charset val="204"/>
        <scheme val="minor"/>
      </rPr>
      <t>)*(t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>-t</t>
    </r>
    <r>
      <rPr>
        <vertAlign val="subscript"/>
        <sz val="11"/>
        <color theme="1"/>
        <rFont val="Calibri"/>
        <family val="2"/>
        <charset val="204"/>
        <scheme val="minor"/>
      </rPr>
      <t>н</t>
    </r>
    <r>
      <rPr>
        <sz val="11"/>
        <color theme="1"/>
        <rFont val="Calibri"/>
        <family val="2"/>
        <charset val="204"/>
        <scheme val="minor"/>
      </rPr>
      <t>)*10^-3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</si>
  <si>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c</t>
    </r>
    <r>
      <rPr>
        <sz val="11"/>
        <color theme="1"/>
        <rFont val="Calibri"/>
        <family val="2"/>
        <charset val="204"/>
        <scheme val="minor"/>
      </rPr>
      <t>-Q</t>
    </r>
    <r>
      <rPr>
        <vertAlign val="subscript"/>
        <sz val="11"/>
        <color theme="1"/>
        <rFont val="Calibri"/>
        <family val="2"/>
        <charset val="204"/>
        <scheme val="minor"/>
      </rPr>
      <t>огр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</si>
  <si>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об</t>
    </r>
    <r>
      <rPr>
        <sz val="11"/>
        <color theme="1"/>
        <rFont val="Calibri"/>
        <family val="2"/>
        <charset val="204"/>
        <scheme val="minor"/>
      </rPr>
      <t>=Q</t>
    </r>
    <r>
      <rPr>
        <vertAlign val="subscript"/>
        <sz val="11"/>
        <color theme="1"/>
        <rFont val="Calibri"/>
        <family val="2"/>
        <charset val="204"/>
      </rPr>
      <t>φ</t>
    </r>
    <r>
      <rPr>
        <sz val="11"/>
        <color theme="1"/>
        <rFont val="Calibri"/>
        <family val="2"/>
        <charset val="204"/>
      </rPr>
      <t>+(L</t>
    </r>
    <r>
      <rPr>
        <vertAlign val="subscript"/>
        <sz val="11"/>
        <color theme="1"/>
        <rFont val="Calibri"/>
        <family val="2"/>
        <charset val="204"/>
      </rPr>
      <t>y</t>
    </r>
    <r>
      <rPr>
        <sz val="11"/>
        <color theme="1"/>
        <rFont val="Calibri"/>
        <family val="2"/>
        <charset val="204"/>
      </rPr>
      <t>*ρ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>*h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)/3600-(L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</rPr>
      <t>ρ</t>
    </r>
    <r>
      <rPr>
        <vertAlign val="subscript"/>
        <sz val="11"/>
        <color theme="1"/>
        <rFont val="Calibri"/>
        <family val="2"/>
        <charset val="204"/>
      </rPr>
      <t>B</t>
    </r>
    <r>
      <rPr>
        <sz val="11"/>
        <color theme="1"/>
        <rFont val="Calibri"/>
        <family val="2"/>
        <charset val="204"/>
      </rPr>
      <t>*h</t>
    </r>
    <r>
      <rPr>
        <vertAlign val="subscript"/>
        <sz val="11"/>
        <color theme="1"/>
        <rFont val="Calibri"/>
        <family val="2"/>
        <charset val="204"/>
      </rPr>
      <t>п</t>
    </r>
    <r>
      <rPr>
        <sz val="11"/>
        <color theme="1"/>
        <rFont val="Calibri"/>
        <family val="2"/>
        <charset val="204"/>
      </rPr>
      <t>)/3600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</si>
  <si>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сопв</t>
    </r>
    <r>
      <rPr>
        <sz val="11"/>
        <color theme="1"/>
        <rFont val="Calibri"/>
        <family val="2"/>
        <charset val="204"/>
        <scheme val="minor"/>
      </rPr>
      <t xml:space="preserve"> -  С воздухом системы общеобменной приточной вентиляции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</si>
  <si>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сопв</t>
    </r>
    <r>
      <rPr>
        <sz val="11"/>
        <color theme="1"/>
        <rFont val="Calibri"/>
        <family val="2"/>
        <charset val="204"/>
        <scheme val="minor"/>
      </rPr>
      <t>=(L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*ρ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>*h</t>
    </r>
    <r>
      <rPr>
        <vertAlign val="subscript"/>
        <sz val="11"/>
        <color theme="1"/>
        <rFont val="Calibri"/>
        <family val="2"/>
        <charset val="204"/>
        <scheme val="minor"/>
      </rPr>
      <t>п</t>
    </r>
    <r>
      <rPr>
        <sz val="11"/>
        <color theme="1"/>
        <rFont val="Calibri"/>
        <family val="2"/>
        <charset val="204"/>
        <scheme val="minor"/>
      </rPr>
      <t>)/3600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</si>
  <si>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cмвв</t>
    </r>
    <r>
      <rPr>
        <sz val="11"/>
        <color theme="1"/>
        <rFont val="Calibri"/>
        <family val="2"/>
        <charset val="204"/>
        <scheme val="minor"/>
      </rPr>
      <t>- С воздухом системы местной вытяжной вентиляции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</si>
  <si>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cмвв</t>
    </r>
    <r>
      <rPr>
        <sz val="11"/>
        <color theme="1"/>
        <rFont val="Calibri"/>
        <family val="2"/>
        <charset val="204"/>
        <scheme val="minor"/>
      </rPr>
      <t>=(L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*ρ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*h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)/3600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</si>
  <si>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cовв</t>
    </r>
    <r>
      <rPr>
        <sz val="11"/>
        <color theme="1"/>
        <rFont val="Calibri"/>
        <family val="2"/>
        <charset val="204"/>
        <scheme val="minor"/>
      </rPr>
      <t xml:space="preserve">-С воздухом системы общеобменной вытяжной вентиляции
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</si>
  <si>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cовв</t>
    </r>
    <r>
      <rPr>
        <sz val="11"/>
        <color theme="1"/>
        <rFont val="Calibri"/>
        <family val="2"/>
        <charset val="204"/>
        <scheme val="minor"/>
      </rPr>
      <t>=(L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*ρ</t>
    </r>
    <r>
      <rPr>
        <vertAlign val="subscript"/>
        <sz val="11"/>
        <color theme="1"/>
        <rFont val="Calibri"/>
        <family val="2"/>
        <charset val="204"/>
        <scheme val="minor"/>
      </rPr>
      <t>B</t>
    </r>
    <r>
      <rPr>
        <sz val="11"/>
        <color theme="1"/>
        <rFont val="Calibri"/>
        <family val="2"/>
        <charset val="204"/>
        <scheme val="minor"/>
      </rPr>
      <t>*h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)/3600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</si>
  <si>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осв</t>
    </r>
    <r>
      <rPr>
        <sz val="11"/>
        <color theme="1"/>
        <rFont val="Calibri"/>
        <family val="2"/>
        <charset val="204"/>
        <scheme val="minor"/>
      </rPr>
      <t>=(L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*ρ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*h</t>
    </r>
    <r>
      <rPr>
        <vertAlign val="subscript"/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Calibri"/>
        <family val="2"/>
        <charset val="204"/>
        <scheme val="minor"/>
      </rPr>
      <t>)/3600-(Q</t>
    </r>
    <r>
      <rPr>
        <vertAlign val="subscript"/>
        <sz val="11"/>
        <color theme="1"/>
        <rFont val="Calibri"/>
        <family val="2"/>
        <charset val="204"/>
        <scheme val="minor"/>
      </rPr>
      <t>c</t>
    </r>
    <r>
      <rPr>
        <sz val="11"/>
        <color theme="1"/>
        <rFont val="Calibri"/>
        <family val="2"/>
        <charset val="204"/>
        <scheme val="minor"/>
      </rPr>
      <t>-Q</t>
    </r>
    <r>
      <rPr>
        <vertAlign val="subscript"/>
        <sz val="11"/>
        <color theme="1"/>
        <rFont val="Calibri"/>
        <family val="2"/>
        <charset val="204"/>
        <scheme val="minor"/>
      </rPr>
      <t>огр</t>
    </r>
    <r>
      <rPr>
        <sz val="11"/>
        <color theme="1"/>
        <rFont val="Calibri"/>
        <family val="2"/>
        <charset val="204"/>
        <scheme val="minor"/>
      </rPr>
      <t>)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</si>
  <si>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об</t>
    </r>
    <r>
      <rPr>
        <sz val="11"/>
        <color theme="1"/>
        <rFont val="Calibri"/>
        <family val="2"/>
        <charset val="204"/>
        <scheme val="minor"/>
      </rPr>
      <t>+Q</t>
    </r>
    <r>
      <rPr>
        <vertAlign val="subscript"/>
        <sz val="11"/>
        <color theme="1"/>
        <rFont val="Calibri"/>
        <family val="2"/>
        <charset val="204"/>
        <scheme val="minor"/>
      </rPr>
      <t>осв</t>
    </r>
  </si>
  <si>
    <t>кВт</t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</si>
  <si>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об</t>
    </r>
    <r>
      <rPr>
        <sz val="11"/>
        <color theme="1"/>
        <rFont val="Calibri"/>
        <family val="2"/>
        <charset val="204"/>
        <scheme val="minor"/>
      </rPr>
      <t>+Q</t>
    </r>
    <r>
      <rPr>
        <vertAlign val="subscript"/>
        <sz val="11"/>
        <color theme="1"/>
        <rFont val="Calibri"/>
        <family val="2"/>
        <charset val="204"/>
        <scheme val="minor"/>
      </rPr>
      <t>осв</t>
    </r>
    <r>
      <rPr>
        <sz val="11"/>
        <color theme="1"/>
        <rFont val="Calibri"/>
        <family val="2"/>
        <charset val="204"/>
        <scheme val="minor"/>
      </rPr>
      <t>+Q</t>
    </r>
    <r>
      <rPr>
        <vertAlign val="subscript"/>
        <sz val="11"/>
        <color theme="1"/>
        <rFont val="Calibri"/>
        <family val="2"/>
        <charset val="204"/>
        <scheme val="minor"/>
      </rPr>
      <t>сопв</t>
    </r>
    <r>
      <rPr>
        <sz val="11"/>
        <color theme="1"/>
        <rFont val="Calibri"/>
        <family val="2"/>
        <charset val="204"/>
        <scheme val="minor"/>
      </rPr>
      <t>+(Q</t>
    </r>
    <r>
      <rPr>
        <vertAlign val="subscript"/>
        <sz val="11"/>
        <color theme="1"/>
        <rFont val="Calibri"/>
        <family val="2"/>
        <charset val="204"/>
        <scheme val="minor"/>
      </rPr>
      <t>c</t>
    </r>
    <r>
      <rPr>
        <sz val="11"/>
        <color theme="1"/>
        <rFont val="Calibri"/>
        <family val="2"/>
        <charset val="204"/>
        <scheme val="minor"/>
      </rPr>
      <t>-Q</t>
    </r>
    <r>
      <rPr>
        <vertAlign val="subscript"/>
        <sz val="11"/>
        <color theme="1"/>
        <rFont val="Calibri"/>
        <family val="2"/>
        <charset val="204"/>
        <scheme val="minor"/>
      </rPr>
      <t>огр</t>
    </r>
    <r>
      <rPr>
        <sz val="11"/>
        <color theme="1"/>
        <rFont val="Calibri"/>
        <family val="2"/>
        <charset val="204"/>
        <scheme val="minor"/>
      </rPr>
      <t>)</t>
    </r>
  </si>
  <si>
    <t>Теплопоступление</t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</si>
  <si>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cмвв</t>
    </r>
    <r>
      <rPr>
        <sz val="11"/>
        <color theme="1"/>
        <rFont val="Calibri"/>
        <family val="2"/>
        <charset val="204"/>
        <scheme val="minor"/>
      </rPr>
      <t>+Q</t>
    </r>
    <r>
      <rPr>
        <vertAlign val="subscript"/>
        <sz val="11"/>
        <color theme="1"/>
        <rFont val="Calibri"/>
        <family val="2"/>
        <charset val="204"/>
        <scheme val="minor"/>
      </rPr>
      <t>cовв</t>
    </r>
    <r>
      <rPr>
        <sz val="11"/>
        <color theme="1"/>
        <rFont val="Calibri"/>
        <family val="2"/>
        <charset val="204"/>
        <scheme val="minor"/>
      </rPr>
      <t>+Q</t>
    </r>
    <r>
      <rPr>
        <vertAlign val="subscript"/>
        <sz val="11"/>
        <color theme="1"/>
        <rFont val="Calibri"/>
        <family val="2"/>
        <charset val="204"/>
        <scheme val="minor"/>
      </rPr>
      <t>φ</t>
    </r>
  </si>
  <si>
    <t>Теплоудаление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</si>
</sst>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594360</xdr:colOff>
      <xdr:row>21</xdr:row>
      <xdr:rowOff>30480</xdr:rowOff>
    </xdr:from>
    <xdr:to>
      <xdr:col>21</xdr:col>
      <xdr:colOff>502920</xdr:colOff>
      <xdr:row>30</xdr:row>
      <xdr:rowOff>129540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4023360"/>
          <a:ext cx="7833360" cy="1821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510540</xdr:colOff>
      <xdr:row>32</xdr:row>
      <xdr:rowOff>15240</xdr:rowOff>
    </xdr:from>
    <xdr:to>
      <xdr:col>20</xdr:col>
      <xdr:colOff>480060</xdr:colOff>
      <xdr:row>41</xdr:row>
      <xdr:rowOff>91440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6940" y="6096000"/>
          <a:ext cx="6675120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525780</xdr:colOff>
      <xdr:row>42</xdr:row>
      <xdr:rowOff>99060</xdr:rowOff>
    </xdr:from>
    <xdr:to>
      <xdr:col>22</xdr:col>
      <xdr:colOff>22860</xdr:colOff>
      <xdr:row>65</xdr:row>
      <xdr:rowOff>38100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180" y="8039100"/>
          <a:ext cx="7421880" cy="426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251460</xdr:colOff>
      <xdr:row>68</xdr:row>
      <xdr:rowOff>68580</xdr:rowOff>
    </xdr:from>
    <xdr:to>
      <xdr:col>22</xdr:col>
      <xdr:colOff>45720</xdr:colOff>
      <xdr:row>86</xdr:row>
      <xdr:rowOff>137160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12900660"/>
          <a:ext cx="7109460" cy="3451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274320</xdr:colOff>
      <xdr:row>102</xdr:row>
      <xdr:rowOff>45720</xdr:rowOff>
    </xdr:from>
    <xdr:to>
      <xdr:col>21</xdr:col>
      <xdr:colOff>510540</xdr:colOff>
      <xdr:row>121</xdr:row>
      <xdr:rowOff>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400520"/>
          <a:ext cx="8161020" cy="3550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topLeftCell="A117" workbookViewId="0">
      <selection activeCell="H135" sqref="H135:I135"/>
    </sheetView>
  </sheetViews>
  <sheetFormatPr defaultRowHeight="14.4" x14ac:dyDescent="0.3"/>
  <cols>
    <col min="5" max="5" width="11.6640625" bestFit="1" customWidth="1"/>
  </cols>
  <sheetData>
    <row r="1" spans="1:10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5" spans="1:10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8" spans="1:10" ht="15.6" customHeight="1" x14ac:dyDescent="0.35">
      <c r="A8" s="2" t="s">
        <v>2</v>
      </c>
      <c r="B8" s="2"/>
      <c r="C8" s="2"/>
      <c r="D8" s="2"/>
      <c r="E8" s="2"/>
      <c r="F8" s="2"/>
      <c r="G8" t="s">
        <v>3</v>
      </c>
      <c r="H8">
        <v>125000</v>
      </c>
    </row>
    <row r="9" spans="1:10" x14ac:dyDescent="0.3">
      <c r="A9" s="2"/>
      <c r="B9" s="2"/>
      <c r="C9" s="2"/>
      <c r="D9" s="2"/>
      <c r="E9" s="2"/>
      <c r="F9" s="2"/>
    </row>
    <row r="10" spans="1:10" ht="15.6" x14ac:dyDescent="0.35">
      <c r="A10" s="3" t="s">
        <v>4</v>
      </c>
      <c r="B10" s="3"/>
      <c r="C10" s="3"/>
      <c r="D10" s="3"/>
      <c r="E10" s="3"/>
      <c r="F10" s="3"/>
      <c r="G10" t="s">
        <v>5</v>
      </c>
      <c r="H10">
        <v>100000</v>
      </c>
    </row>
    <row r="11" spans="1:10" x14ac:dyDescent="0.3">
      <c r="A11" s="3"/>
      <c r="B11" s="3"/>
      <c r="C11" s="3"/>
      <c r="D11" s="3"/>
      <c r="E11" s="3"/>
      <c r="F11" s="3"/>
    </row>
    <row r="12" spans="1:10" ht="15.6" customHeight="1" x14ac:dyDescent="0.35">
      <c r="A12" s="2" t="s">
        <v>6</v>
      </c>
      <c r="B12" s="2"/>
      <c r="C12" s="2"/>
      <c r="D12" s="2"/>
      <c r="E12" s="2"/>
      <c r="F12" s="2"/>
      <c r="G12" t="s">
        <v>7</v>
      </c>
      <c r="H12">
        <v>25000</v>
      </c>
    </row>
    <row r="13" spans="1:10" x14ac:dyDescent="0.3">
      <c r="A13" s="2"/>
      <c r="B13" s="2"/>
      <c r="C13" s="2"/>
      <c r="D13" s="2"/>
      <c r="E13" s="2"/>
      <c r="F13" s="2"/>
    </row>
    <row r="14" spans="1:10" ht="15.6" x14ac:dyDescent="0.35">
      <c r="A14" s="2" t="s">
        <v>8</v>
      </c>
      <c r="B14" s="2"/>
      <c r="C14" s="2"/>
      <c r="D14" s="2"/>
      <c r="E14" s="2"/>
      <c r="F14" s="2"/>
      <c r="G14" t="s">
        <v>9</v>
      </c>
      <c r="H14">
        <v>12</v>
      </c>
    </row>
    <row r="15" spans="1:10" ht="15.6" x14ac:dyDescent="0.35">
      <c r="A15" s="1" t="s">
        <v>10</v>
      </c>
      <c r="B15" s="1"/>
      <c r="C15" s="1"/>
      <c r="D15" s="1"/>
      <c r="E15" s="1"/>
      <c r="F15" s="1"/>
      <c r="G15" t="s">
        <v>11</v>
      </c>
      <c r="H15">
        <v>7</v>
      </c>
    </row>
    <row r="16" spans="1:10" ht="15.6" x14ac:dyDescent="0.35">
      <c r="A16" s="1" t="s">
        <v>12</v>
      </c>
      <c r="B16" s="1"/>
      <c r="C16" s="1"/>
      <c r="D16" s="1"/>
      <c r="E16" s="1"/>
      <c r="F16" s="1"/>
      <c r="G16" t="s">
        <v>13</v>
      </c>
      <c r="H16">
        <v>7</v>
      </c>
    </row>
    <row r="17" spans="1:9" ht="15.6" x14ac:dyDescent="0.35">
      <c r="A17" s="1" t="s">
        <v>14</v>
      </c>
      <c r="B17" s="1"/>
      <c r="C17" s="1"/>
      <c r="D17" s="1"/>
      <c r="E17" s="1"/>
      <c r="F17" s="1"/>
      <c r="G17" t="s">
        <v>15</v>
      </c>
      <c r="H17">
        <v>550</v>
      </c>
    </row>
    <row r="18" spans="1:9" ht="15.6" x14ac:dyDescent="0.35">
      <c r="A18" s="2" t="s">
        <v>16</v>
      </c>
      <c r="B18" s="2"/>
      <c r="C18" s="2"/>
      <c r="D18" s="2"/>
      <c r="E18" s="2"/>
      <c r="F18" s="2"/>
      <c r="G18" t="s">
        <v>17</v>
      </c>
      <c r="H18">
        <v>120</v>
      </c>
    </row>
    <row r="19" spans="1:9" x14ac:dyDescent="0.3">
      <c r="A19" s="2"/>
      <c r="B19" s="2"/>
      <c r="C19" s="2"/>
      <c r="D19" s="2"/>
      <c r="E19" s="2"/>
      <c r="F19" s="2"/>
    </row>
    <row r="20" spans="1:9" ht="15.6" x14ac:dyDescent="0.35">
      <c r="A20" s="4" t="s">
        <v>18</v>
      </c>
      <c r="B20" s="4"/>
      <c r="C20" s="4"/>
      <c r="D20" s="4"/>
      <c r="E20" s="4"/>
      <c r="F20" s="4"/>
      <c r="G20" t="s">
        <v>19</v>
      </c>
      <c r="H20">
        <v>3500</v>
      </c>
    </row>
    <row r="21" spans="1:9" ht="15.6" x14ac:dyDescent="0.35">
      <c r="A21" s="3" t="s">
        <v>20</v>
      </c>
      <c r="B21" s="3"/>
      <c r="C21" s="3"/>
      <c r="D21" s="3"/>
      <c r="E21" s="3"/>
      <c r="F21" s="3"/>
      <c r="G21" t="s">
        <v>21</v>
      </c>
      <c r="H21">
        <v>350</v>
      </c>
    </row>
    <row r="22" spans="1:9" x14ac:dyDescent="0.3">
      <c r="A22" s="3"/>
      <c r="B22" s="3"/>
      <c r="C22" s="3"/>
      <c r="D22" s="3"/>
      <c r="E22" s="3"/>
      <c r="F22" s="3"/>
    </row>
    <row r="23" spans="1:9" ht="15.6" x14ac:dyDescent="0.35">
      <c r="A23" t="s">
        <v>22</v>
      </c>
      <c r="B23">
        <v>21</v>
      </c>
    </row>
    <row r="24" spans="1:9" ht="15.6" x14ac:dyDescent="0.35">
      <c r="A24" t="s">
        <v>23</v>
      </c>
      <c r="B24">
        <v>25</v>
      </c>
    </row>
    <row r="25" spans="1:9" ht="15.6" x14ac:dyDescent="0.35">
      <c r="A25" t="s">
        <v>24</v>
      </c>
      <c r="B25">
        <v>38</v>
      </c>
    </row>
    <row r="26" spans="1:9" ht="15.6" x14ac:dyDescent="0.35">
      <c r="A26" s="5" t="s">
        <v>25</v>
      </c>
      <c r="B26">
        <v>1.2</v>
      </c>
    </row>
    <row r="27" spans="1:9" x14ac:dyDescent="0.3">
      <c r="A27" s="5" t="s">
        <v>26</v>
      </c>
      <c r="B27">
        <v>0.28199999999999997</v>
      </c>
    </row>
    <row r="28" spans="1:9" ht="15.6" x14ac:dyDescent="0.35">
      <c r="A28" s="5" t="s">
        <v>27</v>
      </c>
      <c r="B28">
        <v>100000</v>
      </c>
    </row>
    <row r="30" spans="1:9" x14ac:dyDescent="0.3">
      <c r="A30" s="2" t="s">
        <v>28</v>
      </c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3" spans="1:9" ht="15.6" x14ac:dyDescent="0.35">
      <c r="A33" s="1" t="s">
        <v>29</v>
      </c>
      <c r="B33" s="1"/>
      <c r="C33" s="1"/>
      <c r="D33">
        <f>EXP((9.77-4054/(236+B23)))*10^6</f>
        <v>2468.069368535379</v>
      </c>
    </row>
    <row r="35" spans="1:9" x14ac:dyDescent="0.3">
      <c r="A35" s="2" t="s">
        <v>30</v>
      </c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9" spans="1:9" ht="15.6" x14ac:dyDescent="0.35">
      <c r="A39" s="1" t="s">
        <v>31</v>
      </c>
      <c r="B39" s="1"/>
      <c r="C39" s="1"/>
      <c r="D39">
        <f>0.622*(D33*B27)/(B28-(D33*B27))</f>
        <v>4.3594338613861857E-3</v>
      </c>
    </row>
    <row r="41" spans="1:9" x14ac:dyDescent="0.3">
      <c r="A41" s="2" t="s">
        <v>32</v>
      </c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4" spans="1:9" ht="15.6" x14ac:dyDescent="0.35">
      <c r="A44" t="s">
        <v>33</v>
      </c>
      <c r="B44">
        <v>1.0049999999999999</v>
      </c>
    </row>
    <row r="45" spans="1:9" ht="15.6" x14ac:dyDescent="0.35">
      <c r="A45" t="s">
        <v>34</v>
      </c>
      <c r="B45">
        <v>2500</v>
      </c>
    </row>
    <row r="46" spans="1:9" ht="15.6" x14ac:dyDescent="0.35">
      <c r="A46" t="s">
        <v>35</v>
      </c>
      <c r="B46">
        <v>1.8069999999999999</v>
      </c>
    </row>
    <row r="48" spans="1:9" x14ac:dyDescent="0.3">
      <c r="A48" s="1" t="s">
        <v>36</v>
      </c>
      <c r="B48" s="1"/>
      <c r="C48" s="1"/>
      <c r="D48" s="1"/>
      <c r="E48" s="1"/>
    </row>
    <row r="50" spans="1:9" ht="15.6" x14ac:dyDescent="0.35">
      <c r="A50" s="1" t="s">
        <v>37</v>
      </c>
      <c r="B50" s="1"/>
      <c r="C50" s="1"/>
      <c r="D50" s="1"/>
      <c r="E50" s="1"/>
      <c r="F50">
        <f>(B44*B23+D39*(B45+B46*B23))*10^3</f>
        <v>32169.01209020348</v>
      </c>
    </row>
    <row r="52" spans="1:9" x14ac:dyDescent="0.3">
      <c r="A52" s="2" t="s">
        <v>38</v>
      </c>
      <c r="B52" s="2"/>
      <c r="C52" s="2"/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2"/>
      <c r="D53" s="2"/>
      <c r="E53" s="2"/>
      <c r="F53" s="2"/>
      <c r="G53" s="2"/>
      <c r="H53" s="2"/>
      <c r="I53" s="2"/>
    </row>
    <row r="55" spans="1:9" ht="15.6" x14ac:dyDescent="0.35">
      <c r="A55" t="s">
        <v>39</v>
      </c>
      <c r="B55">
        <v>25</v>
      </c>
    </row>
    <row r="57" spans="1:9" ht="15.6" x14ac:dyDescent="0.35">
      <c r="A57" s="1" t="s">
        <v>40</v>
      </c>
      <c r="B57" s="1"/>
      <c r="C57" s="1"/>
      <c r="D57">
        <f>EXP((9.77-4054/(236+B55)))*10^6</f>
        <v>3143.0329116513776</v>
      </c>
    </row>
    <row r="59" spans="1:9" x14ac:dyDescent="0.3">
      <c r="A59" s="5" t="s">
        <v>26</v>
      </c>
      <c r="B59">
        <v>0.32400000000000001</v>
      </c>
    </row>
    <row r="61" spans="1:9" ht="15.6" x14ac:dyDescent="0.35">
      <c r="A61" s="1" t="s">
        <v>41</v>
      </c>
      <c r="B61" s="1"/>
      <c r="C61" s="1"/>
      <c r="D61">
        <f>(0.622*D57*B59/(B28-(D57*B59)))</f>
        <v>6.3992577378769178E-3</v>
      </c>
    </row>
    <row r="63" spans="1:9" ht="15.6" x14ac:dyDescent="0.35">
      <c r="A63" s="1" t="s">
        <v>42</v>
      </c>
      <c r="B63" s="1"/>
      <c r="C63" s="1"/>
      <c r="D63" s="1"/>
      <c r="E63">
        <f>(B44*B55+D61*(B45+B46*B55))*10^3</f>
        <v>41412.230813000882</v>
      </c>
    </row>
    <row r="65" spans="1:9" x14ac:dyDescent="0.3">
      <c r="A65" s="2" t="s">
        <v>43</v>
      </c>
      <c r="B65" s="2"/>
      <c r="C65" s="2"/>
      <c r="D65" s="2"/>
      <c r="E65" s="2"/>
      <c r="F65" s="2"/>
      <c r="G65" s="2"/>
      <c r="H65" s="2"/>
      <c r="I65" s="2"/>
    </row>
    <row r="66" spans="1:9" x14ac:dyDescent="0.3">
      <c r="A66" s="2"/>
      <c r="B66" s="2"/>
      <c r="C66" s="2"/>
      <c r="D66" s="2"/>
      <c r="E66" s="2"/>
      <c r="F66" s="2"/>
      <c r="G66" s="2"/>
      <c r="H66" s="2"/>
      <c r="I66" s="2"/>
    </row>
    <row r="68" spans="1:9" ht="15.6" x14ac:dyDescent="0.35">
      <c r="A68" t="s">
        <v>44</v>
      </c>
      <c r="B68">
        <v>38</v>
      </c>
    </row>
    <row r="70" spans="1:9" ht="15.6" x14ac:dyDescent="0.35">
      <c r="A70" s="1" t="s">
        <v>45</v>
      </c>
      <c r="B70" s="1"/>
      <c r="C70" s="1"/>
      <c r="E70">
        <f>EXP((9.77-4054/(236+B68)))*10^6</f>
        <v>6567.5104978180898</v>
      </c>
    </row>
    <row r="72" spans="1:9" x14ac:dyDescent="0.3">
      <c r="A72" s="5" t="s">
        <v>26</v>
      </c>
      <c r="B72">
        <v>0.215</v>
      </c>
    </row>
    <row r="74" spans="1:9" ht="15.6" x14ac:dyDescent="0.35">
      <c r="A74" s="1" t="s">
        <v>46</v>
      </c>
      <c r="B74" s="1"/>
      <c r="C74" s="1"/>
      <c r="D74">
        <f>(0.622*E70*B72/(B28-(E70*B72)))</f>
        <v>8.9085214258990842E-3</v>
      </c>
    </row>
    <row r="76" spans="1:9" ht="15.6" x14ac:dyDescent="0.35">
      <c r="A76" s="1" t="s">
        <v>47</v>
      </c>
      <c r="B76" s="1"/>
      <c r="C76" s="1"/>
      <c r="D76" s="1"/>
      <c r="E76">
        <f>(B44*B68+D74*(B45+B46*B68))*10^3</f>
        <v>61073.016096978492</v>
      </c>
    </row>
    <row r="78" spans="1:9" x14ac:dyDescent="0.3">
      <c r="A78" s="1" t="s">
        <v>48</v>
      </c>
      <c r="B78" s="1"/>
      <c r="C78" s="1"/>
      <c r="D78" s="1"/>
      <c r="E78" s="1"/>
      <c r="F78" s="1"/>
      <c r="G78" s="1"/>
    </row>
    <row r="80" spans="1:9" ht="15.6" x14ac:dyDescent="0.35">
      <c r="A80" t="s">
        <v>50</v>
      </c>
      <c r="B80">
        <v>4200</v>
      </c>
    </row>
    <row r="81" spans="1:9" ht="15.6" x14ac:dyDescent="0.35">
      <c r="A81" s="1" t="s">
        <v>49</v>
      </c>
      <c r="B81" s="1"/>
      <c r="C81" s="1"/>
      <c r="D81">
        <f>H16*B80*(H14-H15)</f>
        <v>147000</v>
      </c>
    </row>
    <row r="83" spans="1:9" x14ac:dyDescent="0.3">
      <c r="A83" s="2" t="s">
        <v>51</v>
      </c>
      <c r="B83" s="2"/>
      <c r="C83" s="2"/>
      <c r="D83" s="2"/>
      <c r="E83" s="2"/>
      <c r="F83" s="2"/>
      <c r="G83" s="2"/>
      <c r="H83" s="2"/>
      <c r="I83" s="2"/>
    </row>
    <row r="84" spans="1:9" x14ac:dyDescent="0.3">
      <c r="A84" s="2"/>
      <c r="B84" s="2"/>
      <c r="C84" s="2"/>
      <c r="D84" s="2"/>
      <c r="E84" s="2"/>
      <c r="F84" s="2"/>
      <c r="G84" s="2"/>
      <c r="H84" s="2"/>
      <c r="I84" s="2"/>
    </row>
    <row r="86" spans="1:9" ht="15.6" x14ac:dyDescent="0.35">
      <c r="A86" s="5" t="s">
        <v>56</v>
      </c>
      <c r="B86">
        <v>0.65</v>
      </c>
    </row>
    <row r="87" spans="1:9" ht="15.6" x14ac:dyDescent="0.35">
      <c r="A87" t="s">
        <v>52</v>
      </c>
      <c r="B87">
        <v>0.85</v>
      </c>
    </row>
    <row r="88" spans="1:9" ht="15.6" x14ac:dyDescent="0.35">
      <c r="A88" t="s">
        <v>53</v>
      </c>
      <c r="B88">
        <v>120</v>
      </c>
    </row>
    <row r="89" spans="1:9" ht="15.6" x14ac:dyDescent="0.35">
      <c r="A89" t="s">
        <v>54</v>
      </c>
      <c r="B89">
        <v>187</v>
      </c>
    </row>
    <row r="90" spans="1:9" ht="15.6" x14ac:dyDescent="0.35">
      <c r="A90" s="5" t="s">
        <v>57</v>
      </c>
      <c r="B90">
        <v>0.9</v>
      </c>
    </row>
    <row r="91" spans="1:9" ht="15.6" x14ac:dyDescent="0.35">
      <c r="A91" s="5" t="s">
        <v>55</v>
      </c>
      <c r="B91">
        <v>0.9</v>
      </c>
    </row>
    <row r="92" spans="1:9" ht="15.6" x14ac:dyDescent="0.35">
      <c r="A92" s="5" t="s">
        <v>59</v>
      </c>
      <c r="B92">
        <v>350</v>
      </c>
    </row>
    <row r="93" spans="1:9" ht="15.6" x14ac:dyDescent="0.35">
      <c r="A93" s="5" t="s">
        <v>60</v>
      </c>
      <c r="B93">
        <v>328</v>
      </c>
    </row>
    <row r="95" spans="1:9" ht="15.6" x14ac:dyDescent="0.35">
      <c r="A95" s="1" t="s">
        <v>58</v>
      </c>
      <c r="B95" s="1"/>
      <c r="C95" s="1"/>
      <c r="D95" s="1"/>
      <c r="E95" s="1"/>
      <c r="F95">
        <f>(B86*B87*B88*B89+B90*B91*B92*B93)</f>
        <v>105386.1</v>
      </c>
    </row>
    <row r="97" spans="1:7" ht="15.6" x14ac:dyDescent="0.35">
      <c r="A97" t="s">
        <v>61</v>
      </c>
      <c r="B97">
        <v>2.2000000000000002</v>
      </c>
    </row>
    <row r="98" spans="1:7" ht="15.6" x14ac:dyDescent="0.35">
      <c r="A98" t="s">
        <v>62</v>
      </c>
      <c r="B98">
        <v>2.2000000000000002</v>
      </c>
    </row>
    <row r="99" spans="1:7" ht="15.6" x14ac:dyDescent="0.35">
      <c r="A99" t="s">
        <v>63</v>
      </c>
      <c r="B99">
        <v>20</v>
      </c>
    </row>
    <row r="100" spans="1:7" ht="15.6" x14ac:dyDescent="0.35">
      <c r="A100" t="s">
        <v>23</v>
      </c>
      <c r="B100">
        <v>22.8</v>
      </c>
    </row>
    <row r="101" spans="1:7" ht="15.6" x14ac:dyDescent="0.35">
      <c r="A101" t="s">
        <v>64</v>
      </c>
      <c r="B101">
        <v>550</v>
      </c>
    </row>
    <row r="102" spans="1:7" ht="15.6" x14ac:dyDescent="0.35">
      <c r="A102" t="s">
        <v>65</v>
      </c>
      <c r="B102">
        <v>3500</v>
      </c>
    </row>
    <row r="103" spans="1:7" ht="15.6" x14ac:dyDescent="0.35">
      <c r="A103" t="s">
        <v>66</v>
      </c>
      <c r="B103">
        <v>0.35</v>
      </c>
    </row>
    <row r="104" spans="1:7" ht="15.6" x14ac:dyDescent="0.35">
      <c r="A104" t="s">
        <v>67</v>
      </c>
      <c r="B104">
        <v>0.3</v>
      </c>
    </row>
    <row r="105" spans="1:7" ht="15.6" x14ac:dyDescent="0.35">
      <c r="A105" t="s">
        <v>68</v>
      </c>
      <c r="B105">
        <v>120</v>
      </c>
    </row>
    <row r="106" spans="1:7" ht="15.6" x14ac:dyDescent="0.35">
      <c r="A106" t="s">
        <v>69</v>
      </c>
      <c r="B106">
        <v>350</v>
      </c>
    </row>
    <row r="108" spans="1:7" ht="15.6" x14ac:dyDescent="0.35">
      <c r="A108" s="1" t="s">
        <v>70</v>
      </c>
      <c r="B108" s="1"/>
      <c r="C108" s="1"/>
      <c r="D108" s="1"/>
      <c r="E108" s="1"/>
      <c r="F108" s="1"/>
      <c r="G108">
        <f>(B97*B101+B98*B102+B103*B105+B104*B106)*(B100-B99)</f>
        <v>25359.600000000006</v>
      </c>
    </row>
    <row r="110" spans="1:7" ht="15.6" x14ac:dyDescent="0.35">
      <c r="A110" t="s">
        <v>71</v>
      </c>
      <c r="B110">
        <f>F95-G108</f>
        <v>80026.5</v>
      </c>
    </row>
    <row r="112" spans="1:7" ht="15.6" x14ac:dyDescent="0.35">
      <c r="A112" s="1" t="s">
        <v>72</v>
      </c>
      <c r="B112" s="1"/>
      <c r="C112" s="1"/>
      <c r="D112" s="1"/>
      <c r="E112">
        <f>D81+(H10*B26*E63)/3600-(H8*B26*F50)/3600</f>
        <v>187032.1900082177</v>
      </c>
    </row>
    <row r="114" spans="1:7" x14ac:dyDescent="0.3">
      <c r="A114" s="2" t="s">
        <v>73</v>
      </c>
      <c r="B114" s="2"/>
      <c r="C114" s="2"/>
      <c r="D114" s="2"/>
      <c r="E114" s="2"/>
      <c r="F114" s="2"/>
      <c r="G114" s="2"/>
    </row>
    <row r="115" spans="1:7" x14ac:dyDescent="0.3">
      <c r="A115" s="2"/>
      <c r="B115" s="2"/>
      <c r="C115" s="2"/>
      <c r="D115" s="2"/>
      <c r="E115" s="2"/>
      <c r="F115" s="2"/>
      <c r="G115" s="2"/>
    </row>
    <row r="117" spans="1:7" ht="15.6" x14ac:dyDescent="0.35">
      <c r="A117" s="1" t="s">
        <v>74</v>
      </c>
      <c r="B117" s="1"/>
      <c r="C117" s="1"/>
      <c r="D117">
        <f>(H8*B26*F50)/3600</f>
        <v>1340375.5037584784</v>
      </c>
    </row>
    <row r="119" spans="1:7" x14ac:dyDescent="0.3">
      <c r="A119" s="1" t="s">
        <v>75</v>
      </c>
      <c r="B119" s="1"/>
      <c r="C119" s="1"/>
      <c r="D119" s="1"/>
      <c r="E119" s="1"/>
      <c r="F119" s="1"/>
      <c r="G119" s="1"/>
    </row>
    <row r="120" spans="1:7" x14ac:dyDescent="0.3">
      <c r="A120" s="1"/>
      <c r="B120" s="1"/>
      <c r="C120" s="1"/>
      <c r="D120" s="1"/>
      <c r="E120" s="1"/>
      <c r="F120" s="1"/>
      <c r="G120" s="1"/>
    </row>
    <row r="122" spans="1:7" ht="15.6" x14ac:dyDescent="0.35">
      <c r="A122" s="1" t="s">
        <v>76</v>
      </c>
      <c r="B122" s="1"/>
      <c r="C122" s="1"/>
      <c r="D122">
        <f>(H12*B26*E76)/3600</f>
        <v>508941.8008081541</v>
      </c>
    </row>
    <row r="124" spans="1:7" x14ac:dyDescent="0.3">
      <c r="A124" s="2" t="s">
        <v>77</v>
      </c>
      <c r="B124" s="1"/>
      <c r="C124" s="1"/>
      <c r="D124" s="1"/>
      <c r="E124" s="1"/>
      <c r="F124" s="1"/>
      <c r="G124" s="1"/>
    </row>
    <row r="125" spans="1:7" x14ac:dyDescent="0.3">
      <c r="A125" s="1"/>
      <c r="B125" s="1"/>
      <c r="C125" s="1"/>
      <c r="D125" s="1"/>
      <c r="E125" s="1"/>
      <c r="F125" s="1"/>
      <c r="G125" s="1"/>
    </row>
    <row r="127" spans="1:7" ht="15.6" x14ac:dyDescent="0.35">
      <c r="A127" s="1" t="s">
        <v>78</v>
      </c>
      <c r="B127" s="1"/>
      <c r="C127" s="1"/>
      <c r="D127">
        <f>(H10*B26*E63)/3600</f>
        <v>1380407.6937666961</v>
      </c>
    </row>
    <row r="129" spans="1:10" ht="15.6" x14ac:dyDescent="0.35">
      <c r="A129" s="1" t="s">
        <v>79</v>
      </c>
      <c r="B129" s="1"/>
      <c r="C129" s="1"/>
      <c r="D129" s="1"/>
      <c r="E129">
        <f>D122-(F95-G108)</f>
        <v>428915.3008081541</v>
      </c>
    </row>
    <row r="131" spans="1:10" ht="15.6" x14ac:dyDescent="0.35">
      <c r="A131" s="1" t="s">
        <v>80</v>
      </c>
      <c r="B131" s="1"/>
      <c r="C131">
        <f>E112+E129</f>
        <v>615947.49081637175</v>
      </c>
      <c r="D131" t="s">
        <v>81</v>
      </c>
    </row>
    <row r="133" spans="1:10" ht="15.6" x14ac:dyDescent="0.35">
      <c r="A133" s="1" t="s">
        <v>82</v>
      </c>
      <c r="B133" s="1"/>
      <c r="C133" s="1"/>
      <c r="D133" s="1"/>
      <c r="E133" s="1"/>
      <c r="F133">
        <f>C131+D117+B110</f>
        <v>2036349.4945748502</v>
      </c>
      <c r="G133" t="s">
        <v>81</v>
      </c>
      <c r="H133" s="1" t="s">
        <v>83</v>
      </c>
      <c r="I133" s="1"/>
      <c r="J133" s="1"/>
    </row>
    <row r="135" spans="1:10" ht="15.6" x14ac:dyDescent="0.35">
      <c r="A135" s="1" t="s">
        <v>84</v>
      </c>
      <c r="B135" s="1"/>
      <c r="C135" s="1"/>
      <c r="D135" s="1"/>
      <c r="F135">
        <f>D122+D127+D81</f>
        <v>2036349.4945748502</v>
      </c>
      <c r="G135" t="s">
        <v>81</v>
      </c>
      <c r="H135" s="1" t="s">
        <v>85</v>
      </c>
      <c r="I135" s="1"/>
    </row>
  </sheetData>
  <mergeCells count="45">
    <mergeCell ref="A129:D129"/>
    <mergeCell ref="A131:B131"/>
    <mergeCell ref="A133:E133"/>
    <mergeCell ref="H133:J133"/>
    <mergeCell ref="A135:D135"/>
    <mergeCell ref="H135:I135"/>
    <mergeCell ref="A114:G115"/>
    <mergeCell ref="A117:C117"/>
    <mergeCell ref="A119:G120"/>
    <mergeCell ref="A122:C122"/>
    <mergeCell ref="A124:G125"/>
    <mergeCell ref="A127:C127"/>
    <mergeCell ref="A78:G78"/>
    <mergeCell ref="A81:C81"/>
    <mergeCell ref="A83:I84"/>
    <mergeCell ref="A95:E95"/>
    <mergeCell ref="A108:F108"/>
    <mergeCell ref="A112:D112"/>
    <mergeCell ref="A63:D63"/>
    <mergeCell ref="A65:I66"/>
    <mergeCell ref="A70:C70"/>
    <mergeCell ref="A61:C61"/>
    <mergeCell ref="A74:C74"/>
    <mergeCell ref="A76:D76"/>
    <mergeCell ref="A39:C39"/>
    <mergeCell ref="A41:I42"/>
    <mergeCell ref="A48:E48"/>
    <mergeCell ref="A50:E50"/>
    <mergeCell ref="A52:I53"/>
    <mergeCell ref="A57:C57"/>
    <mergeCell ref="A18:F19"/>
    <mergeCell ref="A20:F20"/>
    <mergeCell ref="A21:F22"/>
    <mergeCell ref="A30:I31"/>
    <mergeCell ref="A33:C33"/>
    <mergeCell ref="A35:I37"/>
    <mergeCell ref="A12:F13"/>
    <mergeCell ref="A14:F14"/>
    <mergeCell ref="A15:F15"/>
    <mergeCell ref="A16:F16"/>
    <mergeCell ref="A17:F17"/>
    <mergeCell ref="A1:J3"/>
    <mergeCell ref="A5:J6"/>
    <mergeCell ref="A8:F9"/>
    <mergeCell ref="A10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dcterms:created xsi:type="dcterms:W3CDTF">2019-11-12T17:13:34Z</dcterms:created>
  <dcterms:modified xsi:type="dcterms:W3CDTF">2019-11-12T21:23:27Z</dcterms:modified>
</cp:coreProperties>
</file>