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5" i="1" l="1"/>
  <c r="G281" i="1"/>
  <c r="F227" i="1"/>
  <c r="G277" i="1"/>
  <c r="I272" i="1"/>
  <c r="I264" i="1"/>
  <c r="J14" i="1"/>
  <c r="K238" i="1"/>
  <c r="F48" i="1"/>
  <c r="F46" i="1"/>
  <c r="H262" i="1"/>
  <c r="D257" i="1"/>
  <c r="D256" i="1"/>
  <c r="D255" i="1"/>
  <c r="D254" i="1"/>
  <c r="D253" i="1"/>
  <c r="D252" i="1"/>
  <c r="D251" i="1"/>
  <c r="D250" i="1"/>
  <c r="D249" i="1"/>
  <c r="D248" i="1"/>
  <c r="D247" i="1"/>
  <c r="J220" i="1"/>
  <c r="J218" i="1"/>
  <c r="J216" i="1"/>
  <c r="B215" i="1"/>
  <c r="B214" i="1"/>
  <c r="B213" i="1"/>
  <c r="B212" i="1"/>
  <c r="B211" i="1"/>
  <c r="B210" i="1"/>
  <c r="B209" i="1"/>
  <c r="D205" i="1"/>
  <c r="D204" i="1"/>
  <c r="D203" i="1"/>
  <c r="D202" i="1"/>
  <c r="D201" i="1"/>
  <c r="D200" i="1"/>
  <c r="D199" i="1"/>
  <c r="D198" i="1"/>
  <c r="G193" i="1"/>
  <c r="G191" i="1"/>
  <c r="E185" i="1"/>
  <c r="E181" i="1"/>
  <c r="D176" i="1"/>
  <c r="D175" i="1"/>
  <c r="D174" i="1"/>
  <c r="D173" i="1"/>
  <c r="D172" i="1"/>
  <c r="D171" i="1"/>
  <c r="D170" i="1"/>
  <c r="I165" i="1"/>
  <c r="G159" i="1"/>
</calcChain>
</file>

<file path=xl/sharedStrings.xml><?xml version="1.0" encoding="utf-8"?>
<sst xmlns="http://schemas.openxmlformats.org/spreadsheetml/2006/main" count="158" uniqueCount="153">
  <si>
    <t xml:space="preserve">Пример 5.4. из УЧЕБНИКА ДЛЯ ВУЗОВ "ЭНЕРГОСБЕРЕЖЕНИЕ В ТЕПЛОЭНЕРГЕТИКЕ И ТЕПЛОТЕХНОЛОГИЯХ", Москва, Издательский Дом МЭИ, 2010  </t>
  </si>
  <si>
    <t xml:space="preserve">Пример 5.4. Рассчитать нормативные значения годовых технологических потерь через изоляцию и с утечкой теплоносителя в тепловой сети. Конструктивные параметры тепловой сети представлены в таблице. Эксплуатационные параметры тепловой сети в исходных данных. Район эксплуатации сети - Московская область. Температурный график сети  tп_р / tо_р = 150 / 70 °С / °С  </t>
  </si>
  <si>
    <t>Исходные данные</t>
  </si>
  <si>
    <t xml:space="preserve">Средняя за отопительный период температура наружного
воздуха, °С </t>
  </si>
  <si>
    <t>Средняя за отопительный период температура грунта, °С</t>
  </si>
  <si>
    <t>t.н_ср_г</t>
  </si>
  <si>
    <t>t.гр_ср_r</t>
  </si>
  <si>
    <t>Длительность отопительного периода, дни</t>
  </si>
  <si>
    <t>n.год</t>
  </si>
  <si>
    <t>Присоединенная нагрузка, Гкал / ч</t>
  </si>
  <si>
    <t>Q.o_p</t>
  </si>
  <si>
    <t>Таблица 5.13. Конструктивные параметры тепловой сети</t>
  </si>
  <si>
    <t>Нормы потерь трубопроводами подземной прокладки находим из таблицы 5.14, °С</t>
  </si>
  <si>
    <t>t.п_табл_ср_г</t>
  </si>
  <si>
    <t>t.п_ср_г</t>
  </si>
  <si>
    <t>t.о_табл_ср_г</t>
  </si>
  <si>
    <t>t.о_ср_г</t>
  </si>
  <si>
    <t>t.гр_табл_ср_г</t>
  </si>
  <si>
    <t>Среднегодовые температуры для расчетны условий</t>
  </si>
  <si>
    <t>t.в_р</t>
  </si>
  <si>
    <t>t.н_р</t>
  </si>
  <si>
    <t>Нормы тепловых потерь через изоляцию трубопроводов тепловой сети (таблица 5.16), 
Вт / м</t>
  </si>
  <si>
    <t>q.Σ1_табл</t>
  </si>
  <si>
    <t>q.Σ2_табл</t>
  </si>
  <si>
    <t>q.Σ3_табл</t>
  </si>
  <si>
    <t>q.Σ4_табл</t>
  </si>
  <si>
    <t>q.Σ5_табл</t>
  </si>
  <si>
    <t>q.Σ6_табл</t>
  </si>
  <si>
    <t>q.Σ7_табл</t>
  </si>
  <si>
    <t>Нормы потерь трубопроводами надземной прокладки находим из табл. 5.15, °С
Условия, для которых приведены нормы в табл. 5.16, следующие, Вт / м</t>
  </si>
  <si>
    <t>t.п_табл_ср_г2</t>
  </si>
  <si>
    <t>t.н_табл_ср_г</t>
  </si>
  <si>
    <t>q.п1_табл</t>
  </si>
  <si>
    <t>q.п2_табл</t>
  </si>
  <si>
    <t>q.п3_табл</t>
  </si>
  <si>
    <t>q.п4_табл</t>
  </si>
  <si>
    <t>q.о1_табл</t>
  </si>
  <si>
    <t>q.о2_табл</t>
  </si>
  <si>
    <t>q.о3_табл</t>
  </si>
  <si>
    <t>q.о4_табл</t>
  </si>
  <si>
    <t>Суммарная протяженность участков сети подземной прокладки и суммарная протяженность участков сети надземной прокладки, м, табл. 5.13</t>
  </si>
  <si>
    <t>L.1п</t>
  </si>
  <si>
    <t>L.2п</t>
  </si>
  <si>
    <t>L.3п</t>
  </si>
  <si>
    <t>L.4п</t>
  </si>
  <si>
    <t>L.5п</t>
  </si>
  <si>
    <t>L.6п</t>
  </si>
  <si>
    <t>L.7п</t>
  </si>
  <si>
    <t>L.1н</t>
  </si>
  <si>
    <t>L.2н</t>
  </si>
  <si>
    <t>L.3н</t>
  </si>
  <si>
    <t>L.4н</t>
  </si>
  <si>
    <t>Коэффициент местных тепловых потерь
по данным табл. 5.11 принимаем</t>
  </si>
  <si>
    <t>β</t>
  </si>
  <si>
    <t xml:space="preserve">Удельный объем воды в трубопроводах i-го диаметра, vi, м3 / м (табл. 5.17) 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</si>
  <si>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</si>
  <si>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</si>
  <si>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</si>
  <si>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</si>
  <si>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</si>
  <si>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</si>
  <si>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</si>
  <si>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</si>
  <si>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</si>
  <si>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</si>
  <si>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</si>
  <si>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Решение</t>
  </si>
  <si>
    <t>Таблица 5.14
Нормы тепловых потерь, Вт / м*( ккал / (м*ч)), изолированных водяных трубопроводов в непроходных каналах и при бесконтрольном способе прокладки с расчетной среднегодовой температурой грунта  5 °С на глубине заложения трубопроводов</t>
  </si>
  <si>
    <t xml:space="preserve">Таблица 5.15. Нормы тепловых потерь, Вт / м*(ккал / (м*ч)), одного изолированного водяного трубопровода при надземном способе прокладки и расчетной среднегодовой температуре наружного воздуха +5 °С    </t>
  </si>
  <si>
    <t>Разность среднегодовых температур воды в трубопроводах и грунта</t>
  </si>
  <si>
    <t>0,5*(t.п_табл_ср_г+t.о_табл_ср_г-2*t.гр_табл_ср_г)</t>
  </si>
  <si>
    <t>K</t>
  </si>
  <si>
    <t>Поправочный коэффициент, учитывающий отличие средней за отопительный период 
температуры грунта от табличного значения</t>
  </si>
  <si>
    <t>k.п=(t.п_ср_г+t.о_ср_г-2*t.гр_ср_г)/(t.п_табл_ср_г+t.о_табл_ср_г-2*t.гр_табл_ср_г)</t>
  </si>
  <si>
    <t xml:space="preserve">В дальнейших расчетах приводимую в таблицах норму пересчитываем с учетом поправочного коэффициента </t>
  </si>
  <si>
    <t>q.Σ1=q.Σ1_табл*k.п</t>
  </si>
  <si>
    <t>q.Σ2=q.Σ2_табл*k.п</t>
  </si>
  <si>
    <t>q.Σ3=q.Σ3_табл*k.п</t>
  </si>
  <si>
    <t>q.Σ4=q.Σ4_табл*k.п</t>
  </si>
  <si>
    <t>q.Σ5=q.Σ5_табл*k.п</t>
  </si>
  <si>
    <t>q.Σ6=q.Σ6_табл*k.п</t>
  </si>
  <si>
    <t>q.Σ7=q.Σ7_табл*k.п</t>
  </si>
  <si>
    <t xml:space="preserve">Разность среднегодовых температур воды в подающих трубопроводах и наружного воздуха </t>
  </si>
  <si>
    <t>t.п_табл_ср_г2-t.н_табл_ср_г</t>
  </si>
  <si>
    <t xml:space="preserve">Разность среднегодовых температур воды в обратных трубопроводах и наружного воздуха </t>
  </si>
  <si>
    <t>t.о_табл_ср_г-t.н_табл_ср_г</t>
  </si>
  <si>
    <t>Поправочные коэффициенты, учитывающие отличия средней за отопительный период температуры наружного воздуха от табличного значения и разности среднегодовых температур воды в подающих трубопроводах и наружного воздуха</t>
  </si>
  <si>
    <t>k.п_над=(t.п_ср_г-t.н_ср_г)/t.п_табл_ср_г2-t.н_табл_ср_г)</t>
  </si>
  <si>
    <t>k.о_над=(t.о_ср_г-t.н_ср_г)/(t.о_табл_ср_г-t.н_табл_ср_г)</t>
  </si>
  <si>
    <t>В дальнейших вычислениях приводимые в табл. 5.15 нормы потерь подающими или  обратными трубопроводами пересчитываем с учетом поправочных коэффициентов</t>
  </si>
  <si>
    <t>q.п1=q.п1_табл*k.п_над</t>
  </si>
  <si>
    <t>q.п2=q.п2_табл*k.п_над</t>
  </si>
  <si>
    <t>q.п3=q.п3_табл*k.п_над</t>
  </si>
  <si>
    <t>q.п4=q.п4_табл*k.п_над</t>
  </si>
  <si>
    <t>q.о1=q.о1_табл*k.о_над</t>
  </si>
  <si>
    <t>q.о2=q.о2_табл*k.о_над</t>
  </si>
  <si>
    <t>q.о3=q.о3_табл*k.о_над</t>
  </si>
  <si>
    <t>q.о4=q.о4_табл*k.о_над</t>
  </si>
  <si>
    <t>Суммарные потери, кВт, участков сети с трубопроводами i-того диаметра</t>
  </si>
  <si>
    <t>q.Σ1*L.1п</t>
  </si>
  <si>
    <t>q.Σ2*L.2п</t>
  </si>
  <si>
    <t>q.Σ3*L.3п</t>
  </si>
  <si>
    <t>q.Σ4*L.4п</t>
  </si>
  <si>
    <t>q.Σ5*L.5п</t>
  </si>
  <si>
    <t>q.Σ6*L.6п</t>
  </si>
  <si>
    <t>q.Σ7*L.7п</t>
  </si>
  <si>
    <t>Σ1=q.Σ1*L.1п+q.Σ2*L.2п+q.Σ3*L.3п+q.Σ4*L.4п+q.Σ5*L.5п+q.Σ6*L.6п+q.Σ7*L.7п</t>
  </si>
  <si>
    <t>Σ2=q.п1*L.1н+q.п2*L.2н+q.п3*L.3н+q.п4*L.4н</t>
  </si>
  <si>
    <t>Σ3=q.о1*L.1н+q.о2*L.2н+q.о3*L.3н+q.о4*L.4н</t>
  </si>
  <si>
    <t xml:space="preserve">Норма эксплуатационных тепловых потерь через тепловую изоляцию трубопроводов в отопительный период Qпер_пот, ГДж, рассчитывается исходя из значений норм часовых   тепловых потерь (табл. 5.16), времени функционирования тепловой сети в отопительный период и поправки, учитывающей тепловые потери через конструктивные элементы сети.    </t>
  </si>
  <si>
    <t>Q.пер_пот=(Σ1+Σ2+Σ3)*β*n.год</t>
  </si>
  <si>
    <t>Гкал</t>
  </si>
  <si>
    <t>Норма среднегодовой утечки теплоносителя Hут, м3 / (ч*м3), установленная Правилами технической эксплуатации электрических станций и сетей и Правилами технической эксплуатации тепловых энергоустановок, должна быть не выше 0.25 % среднегодового объема теплоносителя в трубопроводах тепловой сети.</t>
  </si>
  <si>
    <t>Доля утечки теплоносителя из подающего трубопровода принимается</t>
  </si>
  <si>
    <t>α</t>
  </si>
  <si>
    <t>с.р</t>
  </si>
  <si>
    <t>Плотность теплоносителя, кг / м3</t>
  </si>
  <si>
    <t>ρ</t>
  </si>
  <si>
    <t>Н.ут</t>
  </si>
  <si>
    <t xml:space="preserve">Среднегодовая утечка теплоносителя, м3 / ( ч*м3)  </t>
  </si>
  <si>
    <t>Среднегодовая температура подпиточной холодной воды источника теплоснабжения, °С</t>
  </si>
  <si>
    <t>t.срг_х_в</t>
  </si>
  <si>
    <t>дельный объем теплоносителя, м3 / (Гкал / ч</t>
  </si>
  <si>
    <t>v.уд</t>
  </si>
  <si>
    <t>Расчёт нормативных потерь с утечкой теплоносителя из трубопроводов т.с</t>
  </si>
  <si>
    <t>Объемы воды трубопроводов i-того диаметра (с использованием табл. 5.17.)</t>
  </si>
  <si>
    <t>V.1=v.1*L.1п</t>
  </si>
  <si>
    <t>V.2=v.2*L.2п</t>
  </si>
  <si>
    <t>V.3=v.3*L.3п</t>
  </si>
  <si>
    <t>V.4=v.4*L.4п</t>
  </si>
  <si>
    <t>V.5=v.5*L.5п</t>
  </si>
  <si>
    <t>V.6=v.6*L.6п</t>
  </si>
  <si>
    <t>V.7=v.7*L.7п</t>
  </si>
  <si>
    <t>V.8=v.8*L.1н</t>
  </si>
  <si>
    <t>V.9=v.9*L.2н</t>
  </si>
  <si>
    <t>V.10=v.10*L.3н</t>
  </si>
  <si>
    <t>V.11=v.11*L.4н</t>
  </si>
  <si>
    <t>Результат расчета средневзвешенного значения объема воды в тепловой сети получен с использованием табличных данных (табл. 5.17)</t>
  </si>
  <si>
    <t>V.ср_год=V.1+V.2+V.3+V.4+V.5+V.6+V.7+V.8+V.9+V.10+V.11</t>
  </si>
  <si>
    <t>Q.пер_ут=Н.ут/100*V.ср_год*ρ*с.р*(α*t.п_ср_г+(1-α)*t.о_ср_г-t.срг_х_в)*n.год</t>
  </si>
  <si>
    <t>Удельная теплоемкость сетевой воды, Дж / (кг*°С)</t>
  </si>
  <si>
    <t>К</t>
  </si>
  <si>
    <t xml:space="preserve">Удельный объем теплоносителя для жилых зданий допускается принимать равным 30 м3 на  1 Гкал / ч  расчетной тепловой нагрузки по отоплению здания, присоединенного к сети.   </t>
  </si>
  <si>
    <t xml:space="preserve">Нормативные годовые технологические тепловые потери с утечкой теплоносителя из внутренних коммуникаций зданий, присоединенных к тепловой сети </t>
  </si>
  <si>
    <t>Q.пер_ут.зд=Н.ут/100*v.уд*Q.о_р*ρ*с.р*(0.5*(t.п_ср_г+t.о_ср_г)-t.срг_х_в)*n.год</t>
  </si>
  <si>
    <t>часов</t>
  </si>
  <si>
    <t xml:space="preserve">Суммарная норма потерь теплоты через тепловую изоляцию трубопроводов и с утечкой воды из тепловой сети </t>
  </si>
  <si>
    <t>Q.пот=Q.пер_пот+Q.пер_ут+Q.пер_ут.зд</t>
  </si>
  <si>
    <t xml:space="preserve">Расчетное теплопотребление отопительных систем зданий жилого района </t>
  </si>
  <si>
    <t>Q.пер=Q.о_р*(t.в_р-t.н_ср_г)/(t.в_р-t.н_р)*n.год</t>
  </si>
  <si>
    <t>Доля нормы потерь через изоляцию и с утечкой теплоносителя  представляет</t>
  </si>
  <si>
    <t>ДОЛЯ=Q.пот/Q.пер*100*%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</si>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</sst>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2" fontId="0" fillId="0" borderId="0" xfId="0" applyNumberFormat="1"/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18</xdr:row>
          <xdr:rowOff>15240</xdr:rowOff>
        </xdr:from>
        <xdr:to>
          <xdr:col>9</xdr:col>
          <xdr:colOff>22860</xdr:colOff>
          <xdr:row>40</xdr:row>
          <xdr:rowOff>91440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98</xdr:row>
          <xdr:rowOff>30480</xdr:rowOff>
        </xdr:from>
        <xdr:to>
          <xdr:col>9</xdr:col>
          <xdr:colOff>518160</xdr:colOff>
          <xdr:row>127</xdr:row>
          <xdr:rowOff>99060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297180</xdr:colOff>
      <xdr:row>132</xdr:row>
      <xdr:rowOff>114300</xdr:rowOff>
    </xdr:from>
    <xdr:to>
      <xdr:col>9</xdr:col>
      <xdr:colOff>556260</xdr:colOff>
      <xdr:row>154</xdr:row>
      <xdr:rowOff>60960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24254460"/>
          <a:ext cx="617220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5"/>
  <sheetViews>
    <sheetView tabSelected="1" topLeftCell="A264" zoomScaleNormal="100" workbookViewId="0">
      <selection activeCell="G288" sqref="G288"/>
    </sheetView>
  </sheetViews>
  <sheetFormatPr defaultRowHeight="14.4" x14ac:dyDescent="0.3"/>
  <cols>
    <col min="6" max="6" width="12" bestFit="1" customWidth="1"/>
    <col min="9" max="9" width="12" bestFit="1" customWidth="1"/>
    <col min="11" max="11" width="12" bestFit="1" customWidth="1"/>
  </cols>
  <sheetData>
    <row r="1" spans="1:11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x14ac:dyDescent="0.3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</row>
    <row r="9" spans="1:11" x14ac:dyDescent="0.3">
      <c r="A9" s="1" t="s">
        <v>2</v>
      </c>
      <c r="B9" s="1"/>
      <c r="C9" s="1"/>
    </row>
    <row r="11" spans="1:11" x14ac:dyDescent="0.3">
      <c r="A11" s="2" t="s">
        <v>3</v>
      </c>
      <c r="B11" s="2"/>
      <c r="C11" s="2"/>
      <c r="D11" s="2"/>
      <c r="E11" s="2"/>
      <c r="F11" s="2"/>
      <c r="G11" t="s">
        <v>5</v>
      </c>
      <c r="H11">
        <v>-3.1</v>
      </c>
    </row>
    <row r="12" spans="1:11" x14ac:dyDescent="0.3">
      <c r="A12" s="2"/>
      <c r="B12" s="2"/>
      <c r="C12" s="2"/>
      <c r="D12" s="2"/>
      <c r="E12" s="2"/>
      <c r="F12" s="2"/>
    </row>
    <row r="13" spans="1:11" x14ac:dyDescent="0.3">
      <c r="A13" s="1" t="s">
        <v>4</v>
      </c>
      <c r="B13" s="1"/>
      <c r="C13" s="1"/>
      <c r="D13" s="1"/>
      <c r="E13" s="1"/>
      <c r="F13" s="1"/>
      <c r="G13" t="s">
        <v>6</v>
      </c>
      <c r="H13">
        <v>1.6</v>
      </c>
    </row>
    <row r="14" spans="1:11" x14ac:dyDescent="0.3">
      <c r="A14" s="1" t="s">
        <v>7</v>
      </c>
      <c r="B14" s="1"/>
      <c r="C14" s="1"/>
      <c r="D14" s="1"/>
      <c r="E14" s="1"/>
      <c r="F14" s="1"/>
      <c r="G14" t="s">
        <v>8</v>
      </c>
      <c r="H14">
        <v>214</v>
      </c>
      <c r="J14">
        <f>H14*24</f>
        <v>5136</v>
      </c>
      <c r="K14" t="s">
        <v>145</v>
      </c>
    </row>
    <row r="15" spans="1:11" x14ac:dyDescent="0.3">
      <c r="A15" s="1" t="s">
        <v>9</v>
      </c>
      <c r="B15" s="1"/>
      <c r="C15" s="1"/>
      <c r="D15" s="1"/>
      <c r="E15" s="1"/>
      <c r="F15" s="1"/>
      <c r="G15" t="s">
        <v>10</v>
      </c>
      <c r="H15" s="4">
        <v>30.1</v>
      </c>
    </row>
    <row r="17" spans="1:6" x14ac:dyDescent="0.3">
      <c r="A17" s="3" t="s">
        <v>11</v>
      </c>
      <c r="B17" s="3"/>
      <c r="C17" s="3"/>
      <c r="D17" s="3"/>
      <c r="E17" s="3"/>
      <c r="F17" s="3"/>
    </row>
    <row r="43" spans="1:9" x14ac:dyDescent="0.3">
      <c r="A43" s="1" t="s">
        <v>12</v>
      </c>
      <c r="B43" s="1"/>
      <c r="C43" s="1"/>
      <c r="D43" s="1"/>
      <c r="E43" s="1"/>
      <c r="F43" s="1"/>
      <c r="G43" s="1"/>
      <c r="H43" s="1"/>
      <c r="I43" s="1"/>
    </row>
    <row r="45" spans="1:9" x14ac:dyDescent="0.3">
      <c r="A45" s="1" t="s">
        <v>13</v>
      </c>
      <c r="B45" s="1"/>
      <c r="C45" s="1"/>
      <c r="D45">
        <v>90</v>
      </c>
    </row>
    <row r="46" spans="1:9" x14ac:dyDescent="0.3">
      <c r="A46" s="1" t="s">
        <v>14</v>
      </c>
      <c r="B46" s="1"/>
      <c r="C46" s="1"/>
      <c r="D46">
        <v>90</v>
      </c>
      <c r="F46">
        <f>D46+273.15</f>
        <v>363.15</v>
      </c>
      <c r="G46" t="s">
        <v>141</v>
      </c>
    </row>
    <row r="47" spans="1:9" x14ac:dyDescent="0.3">
      <c r="A47" s="1" t="s">
        <v>15</v>
      </c>
      <c r="B47" s="1"/>
      <c r="C47" s="1"/>
      <c r="D47">
        <v>50</v>
      </c>
    </row>
    <row r="48" spans="1:9" x14ac:dyDescent="0.3">
      <c r="A48" s="3" t="s">
        <v>16</v>
      </c>
      <c r="B48" s="3"/>
      <c r="C48" s="3"/>
      <c r="D48">
        <v>50</v>
      </c>
      <c r="F48">
        <f>D48+273.15</f>
        <v>323.14999999999998</v>
      </c>
      <c r="G48" t="s">
        <v>141</v>
      </c>
    </row>
    <row r="49" spans="1:10" x14ac:dyDescent="0.3">
      <c r="A49" s="3" t="s">
        <v>17</v>
      </c>
      <c r="B49" s="3"/>
      <c r="C49" s="3"/>
      <c r="D49">
        <v>5</v>
      </c>
    </row>
    <row r="51" spans="1:10" x14ac:dyDescent="0.3">
      <c r="A51" s="1" t="s">
        <v>18</v>
      </c>
      <c r="B51" s="1"/>
      <c r="C51" s="1"/>
      <c r="D51" s="1"/>
      <c r="E51" s="1"/>
      <c r="F51" s="1"/>
      <c r="G51" s="1"/>
      <c r="H51" s="1"/>
      <c r="I51" s="1"/>
      <c r="J51" s="1"/>
    </row>
    <row r="53" spans="1:10" x14ac:dyDescent="0.3">
      <c r="A53" s="1" t="s">
        <v>19</v>
      </c>
      <c r="B53" s="1"/>
      <c r="C53" s="1"/>
      <c r="D53">
        <v>20</v>
      </c>
    </row>
    <row r="54" spans="1:10" x14ac:dyDescent="0.3">
      <c r="A54" s="1" t="s">
        <v>20</v>
      </c>
      <c r="B54" s="1"/>
      <c r="C54" s="1"/>
      <c r="D54">
        <v>-28</v>
      </c>
    </row>
    <row r="56" spans="1:10" x14ac:dyDescent="0.3">
      <c r="A56" s="2" t="s">
        <v>21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9" spans="1:10" x14ac:dyDescent="0.3">
      <c r="A59" s="1" t="s">
        <v>22</v>
      </c>
      <c r="B59" s="1"/>
      <c r="C59" s="1"/>
      <c r="D59">
        <v>60</v>
      </c>
      <c r="F59" s="1" t="s">
        <v>23</v>
      </c>
      <c r="G59" s="1"/>
      <c r="H59" s="1"/>
      <c r="I59">
        <v>75</v>
      </c>
    </row>
    <row r="60" spans="1:10" x14ac:dyDescent="0.3">
      <c r="A60" s="1" t="s">
        <v>24</v>
      </c>
      <c r="B60" s="1"/>
      <c r="C60" s="1"/>
      <c r="D60">
        <v>86</v>
      </c>
      <c r="F60" s="1" t="s">
        <v>25</v>
      </c>
      <c r="G60" s="1"/>
      <c r="H60" s="1"/>
      <c r="I60">
        <v>93</v>
      </c>
    </row>
    <row r="61" spans="1:10" x14ac:dyDescent="0.3">
      <c r="A61" s="1" t="s">
        <v>26</v>
      </c>
      <c r="B61" s="1"/>
      <c r="C61" s="1"/>
      <c r="D61">
        <v>102</v>
      </c>
      <c r="F61" s="1" t="s">
        <v>27</v>
      </c>
      <c r="G61" s="1"/>
      <c r="H61" s="1"/>
      <c r="I61">
        <v>124</v>
      </c>
    </row>
    <row r="62" spans="1:10" x14ac:dyDescent="0.3">
      <c r="A62" s="3" t="s">
        <v>28</v>
      </c>
      <c r="B62" s="3"/>
      <c r="C62" s="3"/>
      <c r="D62">
        <v>151</v>
      </c>
    </row>
    <row r="64" spans="1:10" x14ac:dyDescent="0.3">
      <c r="A64" s="2" t="s">
        <v>29</v>
      </c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7" spans="1:9" x14ac:dyDescent="0.3">
      <c r="A67" s="1" t="s">
        <v>30</v>
      </c>
      <c r="B67" s="1"/>
      <c r="C67">
        <v>100</v>
      </c>
      <c r="E67" s="1" t="s">
        <v>31</v>
      </c>
      <c r="F67" s="1"/>
      <c r="G67">
        <v>5</v>
      </c>
    </row>
    <row r="68" spans="1:9" x14ac:dyDescent="0.3">
      <c r="A68" s="1" t="s">
        <v>32</v>
      </c>
      <c r="B68" s="1"/>
      <c r="C68">
        <v>101</v>
      </c>
      <c r="E68" s="1" t="s">
        <v>33</v>
      </c>
      <c r="F68" s="1"/>
      <c r="G68">
        <v>116</v>
      </c>
    </row>
    <row r="69" spans="1:9" x14ac:dyDescent="0.3">
      <c r="A69" s="1" t="s">
        <v>34</v>
      </c>
      <c r="B69" s="1"/>
      <c r="C69">
        <v>132</v>
      </c>
      <c r="E69" s="1" t="s">
        <v>35</v>
      </c>
      <c r="F69" s="1"/>
      <c r="G69">
        <v>148</v>
      </c>
    </row>
    <row r="70" spans="1:9" x14ac:dyDescent="0.3">
      <c r="A70" s="3" t="s">
        <v>36</v>
      </c>
      <c r="B70" s="3"/>
      <c r="C70">
        <v>61</v>
      </c>
      <c r="E70" s="3" t="s">
        <v>37</v>
      </c>
      <c r="F70" s="3"/>
      <c r="G70">
        <v>70</v>
      </c>
    </row>
    <row r="71" spans="1:9" x14ac:dyDescent="0.3">
      <c r="A71" s="3" t="s">
        <v>38</v>
      </c>
      <c r="B71" s="3"/>
      <c r="C71">
        <v>82</v>
      </c>
      <c r="E71" s="3" t="s">
        <v>39</v>
      </c>
      <c r="F71" s="3"/>
      <c r="G71">
        <v>124</v>
      </c>
    </row>
    <row r="73" spans="1:9" x14ac:dyDescent="0.3">
      <c r="A73" s="2" t="s">
        <v>40</v>
      </c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6" spans="1:9" x14ac:dyDescent="0.3">
      <c r="A76" t="s">
        <v>41</v>
      </c>
      <c r="B76">
        <v>2800</v>
      </c>
      <c r="D76" t="s">
        <v>42</v>
      </c>
      <c r="E76">
        <v>3200</v>
      </c>
      <c r="G76" t="s">
        <v>43</v>
      </c>
      <c r="H76">
        <v>150</v>
      </c>
    </row>
    <row r="77" spans="1:9" x14ac:dyDescent="0.3">
      <c r="A77" t="s">
        <v>44</v>
      </c>
      <c r="B77">
        <v>2500</v>
      </c>
      <c r="D77" t="s">
        <v>45</v>
      </c>
      <c r="E77">
        <v>3800</v>
      </c>
      <c r="G77" t="s">
        <v>46</v>
      </c>
      <c r="H77">
        <v>1900</v>
      </c>
    </row>
    <row r="78" spans="1:9" x14ac:dyDescent="0.3">
      <c r="A78" t="s">
        <v>47</v>
      </c>
      <c r="B78">
        <v>2010</v>
      </c>
      <c r="D78" t="s">
        <v>48</v>
      </c>
      <c r="E78">
        <v>450</v>
      </c>
      <c r="G78" t="s">
        <v>49</v>
      </c>
      <c r="H78">
        <v>2520</v>
      </c>
    </row>
    <row r="79" spans="1:9" x14ac:dyDescent="0.3">
      <c r="A79" t="s">
        <v>50</v>
      </c>
      <c r="B79">
        <v>150</v>
      </c>
      <c r="D79" t="s">
        <v>51</v>
      </c>
      <c r="E79">
        <v>360</v>
      </c>
    </row>
    <row r="81" spans="1:9" x14ac:dyDescent="0.3">
      <c r="A81" s="2" t="s">
        <v>52</v>
      </c>
      <c r="B81" s="2"/>
      <c r="C81" s="2"/>
      <c r="D81" s="2"/>
      <c r="E81" s="2"/>
      <c r="F81" t="s">
        <v>53</v>
      </c>
      <c r="G81">
        <v>1.1499999999999999</v>
      </c>
    </row>
    <row r="82" spans="1:9" x14ac:dyDescent="0.3">
      <c r="A82" s="2"/>
      <c r="B82" s="2"/>
      <c r="C82" s="2"/>
      <c r="D82" s="2"/>
      <c r="E82" s="2"/>
    </row>
    <row r="84" spans="1:9" x14ac:dyDescent="0.3">
      <c r="A84" s="1" t="s">
        <v>54</v>
      </c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7" spans="1:9" x14ac:dyDescent="0.3">
      <c r="A87" t="s">
        <v>55</v>
      </c>
      <c r="B87">
        <v>8.9999999999999998E-4</v>
      </c>
      <c r="D87" t="s">
        <v>56</v>
      </c>
      <c r="E87">
        <v>2E-3</v>
      </c>
      <c r="G87" t="s">
        <v>57</v>
      </c>
      <c r="H87">
        <v>3.8E-3</v>
      </c>
    </row>
    <row r="88" spans="1:9" x14ac:dyDescent="0.3">
      <c r="A88" t="s">
        <v>58</v>
      </c>
      <c r="B88">
        <v>5.3E-3</v>
      </c>
      <c r="D88" t="s">
        <v>59</v>
      </c>
      <c r="E88">
        <v>8.0000000000000002E-3</v>
      </c>
      <c r="G88" t="s">
        <v>60</v>
      </c>
      <c r="H88">
        <v>1.7999999999999999E-2</v>
      </c>
    </row>
    <row r="89" spans="1:9" x14ac:dyDescent="0.3">
      <c r="A89" t="s">
        <v>61</v>
      </c>
      <c r="B89">
        <v>3.4000000000000002E-2</v>
      </c>
      <c r="D89" t="s">
        <v>62</v>
      </c>
      <c r="E89">
        <v>5.2999999999999999E-2</v>
      </c>
      <c r="G89" t="s">
        <v>63</v>
      </c>
      <c r="H89">
        <v>7.4999999999999997E-2</v>
      </c>
    </row>
    <row r="90" spans="1:9" x14ac:dyDescent="0.3">
      <c r="A90" t="s">
        <v>64</v>
      </c>
      <c r="B90">
        <v>0.10100000000000001</v>
      </c>
      <c r="D90" t="s">
        <v>65</v>
      </c>
      <c r="E90">
        <v>0.13500000000000001</v>
      </c>
    </row>
    <row r="92" spans="1:9" x14ac:dyDescent="0.3">
      <c r="A92" s="2" t="s">
        <v>66</v>
      </c>
      <c r="B92" s="2"/>
    </row>
    <row r="94" spans="1:9" x14ac:dyDescent="0.3">
      <c r="A94" s="2" t="s">
        <v>67</v>
      </c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130" spans="1:10" x14ac:dyDescent="0.3">
      <c r="A130" s="2" t="s">
        <v>68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57" spans="1:10" x14ac:dyDescent="0.3">
      <c r="A157" s="1" t="s">
        <v>69</v>
      </c>
      <c r="B157" s="1"/>
      <c r="C157" s="1"/>
      <c r="D157" s="1"/>
      <c r="E157" s="1"/>
      <c r="F157" s="1"/>
      <c r="G157" s="1"/>
      <c r="H157" s="1"/>
      <c r="I157" s="1"/>
      <c r="J157" s="1"/>
    </row>
    <row r="159" spans="1:10" x14ac:dyDescent="0.3">
      <c r="A159" s="1" t="s">
        <v>70</v>
      </c>
      <c r="B159" s="1"/>
      <c r="C159" s="1"/>
      <c r="D159" s="1"/>
      <c r="E159" s="1"/>
      <c r="F159" s="1"/>
      <c r="G159">
        <f>0.5*(D45+D47-2*D49)</f>
        <v>65</v>
      </c>
      <c r="H159" t="s">
        <v>71</v>
      </c>
    </row>
    <row r="161" spans="1:11" x14ac:dyDescent="0.3">
      <c r="A161" s="2" t="s">
        <v>72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4" spans="1:11" x14ac:dyDescent="0.3">
      <c r="A164" s="1" t="s">
        <v>73</v>
      </c>
      <c r="B164" s="1"/>
      <c r="C164" s="1"/>
      <c r="D164" s="1"/>
      <c r="E164" s="1"/>
      <c r="F164" s="1"/>
      <c r="G164" s="1"/>
      <c r="H164" s="1"/>
    </row>
    <row r="165" spans="1:11" x14ac:dyDescent="0.3">
      <c r="A165" s="1"/>
      <c r="B165" s="1"/>
      <c r="C165" s="1"/>
      <c r="D165" s="1"/>
      <c r="E165" s="1"/>
      <c r="F165" s="1"/>
      <c r="G165" s="1"/>
      <c r="H165" s="1"/>
      <c r="I165">
        <f>(D46+D48-2*H13)/(D45+D47-2*D49)</f>
        <v>1.0523076923076924</v>
      </c>
    </row>
    <row r="167" spans="1:11" x14ac:dyDescent="0.3">
      <c r="A167" s="2" t="s">
        <v>74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70" spans="1:11" x14ac:dyDescent="0.3">
      <c r="A170" s="1" t="s">
        <v>75</v>
      </c>
      <c r="B170" s="1"/>
      <c r="C170" s="1"/>
      <c r="D170">
        <f>D59*I165</f>
        <v>63.138461538461542</v>
      </c>
      <c r="F170" s="1"/>
      <c r="G170" s="1"/>
      <c r="H170" s="1"/>
    </row>
    <row r="171" spans="1:11" x14ac:dyDescent="0.3">
      <c r="A171" s="1" t="s">
        <v>76</v>
      </c>
      <c r="B171" s="1"/>
      <c r="C171" s="1"/>
      <c r="D171">
        <f>I165*I59</f>
        <v>78.923076923076934</v>
      </c>
    </row>
    <row r="172" spans="1:11" x14ac:dyDescent="0.3">
      <c r="A172" s="1" t="s">
        <v>77</v>
      </c>
      <c r="B172" s="1"/>
      <c r="C172" s="1"/>
      <c r="D172">
        <f>I165*D60</f>
        <v>90.498461538461541</v>
      </c>
    </row>
    <row r="173" spans="1:11" x14ac:dyDescent="0.3">
      <c r="A173" s="1" t="s">
        <v>78</v>
      </c>
      <c r="B173" s="1"/>
      <c r="C173" s="1"/>
      <c r="D173">
        <f>I165*I60</f>
        <v>97.864615384615391</v>
      </c>
    </row>
    <row r="174" spans="1:11" x14ac:dyDescent="0.3">
      <c r="A174" s="3" t="s">
        <v>79</v>
      </c>
      <c r="B174" s="3"/>
      <c r="C174" s="3"/>
      <c r="D174">
        <f>I165*D61</f>
        <v>107.33538461538463</v>
      </c>
    </row>
    <row r="175" spans="1:11" x14ac:dyDescent="0.3">
      <c r="A175" s="3" t="s">
        <v>80</v>
      </c>
      <c r="B175" s="3"/>
      <c r="C175" s="3"/>
      <c r="D175">
        <f>I165*I61</f>
        <v>130.48615384615385</v>
      </c>
    </row>
    <row r="176" spans="1:11" x14ac:dyDescent="0.3">
      <c r="A176" s="3" t="s">
        <v>81</v>
      </c>
      <c r="B176" s="3"/>
      <c r="C176" s="3"/>
      <c r="D176">
        <f>I165*D62</f>
        <v>158.89846153846156</v>
      </c>
    </row>
    <row r="178" spans="1:10" x14ac:dyDescent="0.3">
      <c r="A178" s="2" t="s">
        <v>82</v>
      </c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1" spans="1:10" x14ac:dyDescent="0.3">
      <c r="A181" s="1" t="s">
        <v>83</v>
      </c>
      <c r="B181" s="1"/>
      <c r="C181" s="1"/>
      <c r="D181" s="1"/>
      <c r="E181">
        <f>C67-G67</f>
        <v>95</v>
      </c>
    </row>
    <row r="183" spans="1:10" x14ac:dyDescent="0.3">
      <c r="A183" s="1" t="s">
        <v>84</v>
      </c>
      <c r="B183" s="1"/>
      <c r="C183" s="1"/>
      <c r="D183" s="1"/>
      <c r="E183" s="1"/>
      <c r="F183" s="1"/>
      <c r="G183" s="1"/>
      <c r="H183" s="1"/>
      <c r="I183" s="1"/>
    </row>
    <row r="185" spans="1:10" x14ac:dyDescent="0.3">
      <c r="A185" s="1" t="s">
        <v>85</v>
      </c>
      <c r="B185" s="1"/>
      <c r="C185" s="1"/>
      <c r="D185" s="1"/>
      <c r="E185">
        <f>D47-D49</f>
        <v>45</v>
      </c>
    </row>
    <row r="187" spans="1:10" x14ac:dyDescent="0.3">
      <c r="A187" s="2" t="s">
        <v>86</v>
      </c>
      <c r="B187" s="2"/>
      <c r="C187" s="2"/>
      <c r="D187" s="2"/>
      <c r="E187" s="2"/>
      <c r="F187" s="2"/>
      <c r="G187" s="2"/>
      <c r="H187" s="2"/>
      <c r="I187" s="2"/>
    </row>
    <row r="188" spans="1:10" x14ac:dyDescent="0.3">
      <c r="A188" s="2"/>
      <c r="B188" s="2"/>
      <c r="C188" s="2"/>
      <c r="D188" s="2"/>
      <c r="E188" s="2"/>
      <c r="F188" s="2"/>
      <c r="G188" s="2"/>
      <c r="H188" s="2"/>
      <c r="I188" s="2"/>
    </row>
    <row r="189" spans="1:10" x14ac:dyDescent="0.3">
      <c r="A189" s="2"/>
      <c r="B189" s="2"/>
      <c r="C189" s="2"/>
      <c r="D189" s="2"/>
      <c r="E189" s="2"/>
      <c r="F189" s="2"/>
      <c r="G189" s="2"/>
      <c r="H189" s="2"/>
      <c r="I189" s="2"/>
    </row>
    <row r="191" spans="1:10" x14ac:dyDescent="0.3">
      <c r="A191" s="1" t="s">
        <v>87</v>
      </c>
      <c r="B191" s="1"/>
      <c r="C191" s="1"/>
      <c r="D191" s="1"/>
      <c r="E191" s="1"/>
      <c r="F191" s="1"/>
      <c r="G191">
        <f>(D46-H11)/(C67-G67)</f>
        <v>0.98</v>
      </c>
    </row>
    <row r="193" spans="1:9" x14ac:dyDescent="0.3">
      <c r="A193" s="1" t="s">
        <v>88</v>
      </c>
      <c r="B193" s="1"/>
      <c r="C193" s="1"/>
      <c r="D193" s="1"/>
      <c r="E193" s="1"/>
      <c r="F193" s="1"/>
      <c r="G193">
        <f>(D48-H11)/(D47-G67)</f>
        <v>1.18</v>
      </c>
    </row>
    <row r="195" spans="1:9" x14ac:dyDescent="0.3">
      <c r="A195" s="2" t="s">
        <v>89</v>
      </c>
      <c r="B195" s="2"/>
      <c r="C195" s="2"/>
      <c r="D195" s="2"/>
      <c r="E195" s="2"/>
      <c r="F195" s="2"/>
      <c r="G195" s="2"/>
      <c r="H195" s="2"/>
      <c r="I195" s="2"/>
    </row>
    <row r="196" spans="1:9" x14ac:dyDescent="0.3">
      <c r="A196" s="2"/>
      <c r="B196" s="2"/>
      <c r="C196" s="2"/>
      <c r="D196" s="2"/>
      <c r="E196" s="2"/>
      <c r="F196" s="2"/>
      <c r="G196" s="2"/>
      <c r="H196" s="2"/>
      <c r="I196" s="2"/>
    </row>
    <row r="198" spans="1:9" x14ac:dyDescent="0.3">
      <c r="A198" s="1" t="s">
        <v>90</v>
      </c>
      <c r="B198" s="1"/>
      <c r="C198" s="1"/>
      <c r="D198">
        <f>G191*C68</f>
        <v>98.98</v>
      </c>
    </row>
    <row r="199" spans="1:9" x14ac:dyDescent="0.3">
      <c r="A199" s="1" t="s">
        <v>91</v>
      </c>
      <c r="B199" s="1"/>
      <c r="C199" s="1"/>
      <c r="D199">
        <f>G191*G68</f>
        <v>113.67999999999999</v>
      </c>
    </row>
    <row r="200" spans="1:9" x14ac:dyDescent="0.3">
      <c r="A200" s="1" t="s">
        <v>92</v>
      </c>
      <c r="B200" s="1"/>
      <c r="C200" s="1"/>
      <c r="D200">
        <f>G191*C69</f>
        <v>129.35999999999999</v>
      </c>
    </row>
    <row r="201" spans="1:9" x14ac:dyDescent="0.3">
      <c r="A201" s="3" t="s">
        <v>93</v>
      </c>
      <c r="B201" s="3"/>
      <c r="C201" s="3"/>
      <c r="D201">
        <f>G191*G69</f>
        <v>145.04</v>
      </c>
    </row>
    <row r="202" spans="1:9" x14ac:dyDescent="0.3">
      <c r="A202" s="3" t="s">
        <v>94</v>
      </c>
      <c r="B202" s="3"/>
      <c r="C202" s="3"/>
      <c r="D202">
        <f>G193*C70</f>
        <v>71.97999999999999</v>
      </c>
    </row>
    <row r="203" spans="1:9" x14ac:dyDescent="0.3">
      <c r="A203" s="3" t="s">
        <v>95</v>
      </c>
      <c r="B203" s="3"/>
      <c r="C203" s="3"/>
      <c r="D203">
        <f>G193*G70</f>
        <v>82.6</v>
      </c>
    </row>
    <row r="204" spans="1:9" x14ac:dyDescent="0.3">
      <c r="A204" s="3" t="s">
        <v>96</v>
      </c>
      <c r="B204" s="3"/>
      <c r="C204" s="3"/>
      <c r="D204">
        <f>G193*C71</f>
        <v>96.759999999999991</v>
      </c>
    </row>
    <row r="205" spans="1:9" x14ac:dyDescent="0.3">
      <c r="A205" s="3" t="s">
        <v>97</v>
      </c>
      <c r="B205" s="3"/>
      <c r="C205" s="3"/>
      <c r="D205">
        <f>G193*G71</f>
        <v>146.32</v>
      </c>
    </row>
    <row r="207" spans="1:9" x14ac:dyDescent="0.3">
      <c r="A207" s="1" t="s">
        <v>98</v>
      </c>
      <c r="B207" s="1"/>
      <c r="C207" s="1"/>
      <c r="D207" s="1"/>
      <c r="E207" s="1"/>
      <c r="F207" s="1"/>
      <c r="G207" s="1"/>
      <c r="H207" s="1"/>
      <c r="I207" s="1"/>
    </row>
    <row r="209" spans="1:10" x14ac:dyDescent="0.3">
      <c r="A209" t="s">
        <v>99</v>
      </c>
      <c r="B209">
        <f>B76*D170</f>
        <v>176787.69230769231</v>
      </c>
    </row>
    <row r="210" spans="1:10" x14ac:dyDescent="0.3">
      <c r="A210" t="s">
        <v>100</v>
      </c>
      <c r="B210">
        <f>D171*E76</f>
        <v>252553.84615384619</v>
      </c>
    </row>
    <row r="211" spans="1:10" x14ac:dyDescent="0.3">
      <c r="A211" t="s">
        <v>101</v>
      </c>
      <c r="B211">
        <f>D172*H76</f>
        <v>13574.76923076923</v>
      </c>
    </row>
    <row r="212" spans="1:10" x14ac:dyDescent="0.3">
      <c r="A212" t="s">
        <v>102</v>
      </c>
      <c r="B212">
        <f>D173*B77</f>
        <v>244661.53846153847</v>
      </c>
    </row>
    <row r="213" spans="1:10" x14ac:dyDescent="0.3">
      <c r="A213" t="s">
        <v>103</v>
      </c>
      <c r="B213">
        <f>D174*E77</f>
        <v>407874.46153846156</v>
      </c>
    </row>
    <row r="214" spans="1:10" x14ac:dyDescent="0.3">
      <c r="A214" t="s">
        <v>104</v>
      </c>
      <c r="B214">
        <f>D175*H77</f>
        <v>247923.69230769231</v>
      </c>
    </row>
    <row r="215" spans="1:10" x14ac:dyDescent="0.3">
      <c r="A215" t="s">
        <v>105</v>
      </c>
      <c r="B215">
        <f>D176*B78</f>
        <v>319385.90769230772</v>
      </c>
    </row>
    <row r="216" spans="1:10" x14ac:dyDescent="0.3">
      <c r="A216" s="1" t="s">
        <v>106</v>
      </c>
      <c r="B216" s="1"/>
      <c r="C216" s="1"/>
      <c r="D216" s="1"/>
      <c r="E216" s="1"/>
      <c r="F216" s="1"/>
      <c r="G216" s="1"/>
      <c r="H216" s="1"/>
      <c r="I216" s="1"/>
      <c r="J216">
        <f>B209+B210+B211+B212+B213+B214+B215</f>
        <v>1662761.9076923076</v>
      </c>
    </row>
    <row r="218" spans="1:10" x14ac:dyDescent="0.3">
      <c r="A218" s="1" t="s">
        <v>107</v>
      </c>
      <c r="B218" s="1"/>
      <c r="C218" s="1"/>
      <c r="D218" s="1"/>
      <c r="E218" s="1"/>
      <c r="F218" s="1"/>
      <c r="G218" s="1"/>
      <c r="H218" s="1"/>
      <c r="I218" s="1"/>
      <c r="J218">
        <f>D198*E78+D199*H78+D200*B79+E79*D201</f>
        <v>402633</v>
      </c>
    </row>
    <row r="220" spans="1:10" x14ac:dyDescent="0.3">
      <c r="A220" s="1" t="s">
        <v>108</v>
      </c>
      <c r="B220" s="1"/>
      <c r="C220" s="1"/>
      <c r="D220" s="1"/>
      <c r="E220" s="1"/>
      <c r="F220" s="1"/>
      <c r="G220" s="1"/>
      <c r="H220" s="1"/>
      <c r="I220" s="1"/>
      <c r="J220">
        <f>D202*E78+H78*D203+D204*B79+E79*D205</f>
        <v>307732.2</v>
      </c>
    </row>
    <row r="222" spans="1:10" x14ac:dyDescent="0.3">
      <c r="A222" s="2" t="s">
        <v>109</v>
      </c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7" spans="1:11" x14ac:dyDescent="0.3">
      <c r="A227" s="1" t="s">
        <v>110</v>
      </c>
      <c r="B227" s="1"/>
      <c r="C227" s="1"/>
      <c r="D227" s="1"/>
      <c r="E227" s="1"/>
      <c r="F227">
        <f>(J216+J218+J220)*G81*J14*10^-9*3600*0.24</f>
        <v>12110.375187827001</v>
      </c>
      <c r="G227" t="s">
        <v>111</v>
      </c>
    </row>
    <row r="229" spans="1:11" x14ac:dyDescent="0.3">
      <c r="A229" s="2" t="s">
        <v>112</v>
      </c>
      <c r="B229" s="2"/>
      <c r="C229" s="2"/>
      <c r="D229" s="2"/>
      <c r="E229" s="2"/>
      <c r="F229" s="2"/>
      <c r="G229" s="2"/>
      <c r="H229" s="2"/>
      <c r="I229" s="2"/>
      <c r="J229" s="2"/>
    </row>
    <row r="230" spans="1:1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4" spans="1:11" x14ac:dyDescent="0.3">
      <c r="A234" s="1" t="s">
        <v>113</v>
      </c>
      <c r="B234" s="1"/>
      <c r="C234" s="1"/>
      <c r="D234" s="1"/>
      <c r="E234" s="1"/>
      <c r="F234" s="1"/>
      <c r="G234" s="1"/>
      <c r="H234" t="s">
        <v>114</v>
      </c>
      <c r="I234">
        <v>0.5</v>
      </c>
    </row>
    <row r="235" spans="1:11" x14ac:dyDescent="0.3">
      <c r="A235" s="1" t="s">
        <v>140</v>
      </c>
      <c r="B235" s="1"/>
      <c r="C235" s="1"/>
      <c r="D235" s="1"/>
      <c r="E235" s="1"/>
      <c r="F235" s="1"/>
      <c r="G235" s="1"/>
      <c r="H235" t="s">
        <v>115</v>
      </c>
      <c r="I235">
        <v>4200</v>
      </c>
    </row>
    <row r="236" spans="1:11" x14ac:dyDescent="0.3">
      <c r="A236" s="1" t="s">
        <v>116</v>
      </c>
      <c r="B236" s="1"/>
      <c r="C236" s="1"/>
      <c r="D236" s="1"/>
      <c r="E236" s="1"/>
      <c r="F236" s="1"/>
      <c r="G236" s="1"/>
      <c r="H236" t="s">
        <v>117</v>
      </c>
      <c r="I236">
        <v>1000</v>
      </c>
    </row>
    <row r="237" spans="1:11" x14ac:dyDescent="0.3">
      <c r="A237" s="3" t="s">
        <v>119</v>
      </c>
      <c r="B237" s="3"/>
      <c r="C237" s="3"/>
      <c r="D237" s="3"/>
      <c r="E237" s="3"/>
      <c r="F237" s="3"/>
      <c r="G237" s="3"/>
      <c r="H237" t="s">
        <v>118</v>
      </c>
      <c r="I237">
        <v>0.25</v>
      </c>
    </row>
    <row r="238" spans="1:11" x14ac:dyDescent="0.3">
      <c r="A238" s="5" t="s">
        <v>120</v>
      </c>
      <c r="B238" s="5"/>
      <c r="C238" s="5"/>
      <c r="D238" s="5"/>
      <c r="E238" s="5"/>
      <c r="F238" s="5"/>
      <c r="G238" s="5"/>
      <c r="H238" t="s">
        <v>121</v>
      </c>
      <c r="I238">
        <v>5</v>
      </c>
      <c r="K238">
        <f>I238+273.15</f>
        <v>278.14999999999998</v>
      </c>
    </row>
    <row r="239" spans="1:11" x14ac:dyDescent="0.3">
      <c r="A239" s="5"/>
      <c r="B239" s="5"/>
      <c r="C239" s="5"/>
      <c r="D239" s="5"/>
      <c r="E239" s="5"/>
      <c r="F239" s="5"/>
      <c r="G239" s="5"/>
    </row>
    <row r="240" spans="1:11" x14ac:dyDescent="0.3">
      <c r="A240" s="3" t="s">
        <v>122</v>
      </c>
      <c r="B240" s="3"/>
      <c r="C240" s="3"/>
      <c r="D240" s="3"/>
      <c r="E240" s="3"/>
      <c r="F240" s="3"/>
      <c r="G240" s="3"/>
      <c r="H240" t="s">
        <v>123</v>
      </c>
      <c r="I240">
        <v>30</v>
      </c>
    </row>
    <row r="242" spans="1:7" x14ac:dyDescent="0.3">
      <c r="A242" s="3" t="s">
        <v>124</v>
      </c>
      <c r="B242" s="3"/>
      <c r="C242" s="3"/>
      <c r="D242" s="3"/>
      <c r="E242" s="3"/>
      <c r="F242" s="3"/>
      <c r="G242" s="3"/>
    </row>
    <row r="244" spans="1:7" x14ac:dyDescent="0.3">
      <c r="A244" s="2" t="s">
        <v>125</v>
      </c>
      <c r="B244" s="2"/>
      <c r="C244" s="2"/>
      <c r="D244" s="2"/>
      <c r="E244" s="2"/>
      <c r="F244" s="2"/>
      <c r="G244" s="2"/>
    </row>
    <row r="245" spans="1:7" x14ac:dyDescent="0.3">
      <c r="A245" s="2"/>
      <c r="B245" s="2"/>
      <c r="C245" s="2"/>
      <c r="D245" s="2"/>
      <c r="E245" s="2"/>
      <c r="F245" s="2"/>
      <c r="G245" s="2"/>
    </row>
    <row r="247" spans="1:7" x14ac:dyDescent="0.3">
      <c r="A247" s="1" t="s">
        <v>126</v>
      </c>
      <c r="B247" s="1"/>
      <c r="C247" s="1"/>
      <c r="D247">
        <f>B87*B76</f>
        <v>2.52</v>
      </c>
    </row>
    <row r="248" spans="1:7" x14ac:dyDescent="0.3">
      <c r="A248" s="1" t="s">
        <v>127</v>
      </c>
      <c r="B248" s="1"/>
      <c r="C248" s="1"/>
      <c r="D248">
        <f>E87*E76</f>
        <v>6.4</v>
      </c>
    </row>
    <row r="249" spans="1:7" x14ac:dyDescent="0.3">
      <c r="A249" s="1" t="s">
        <v>128</v>
      </c>
      <c r="B249" s="1"/>
      <c r="C249" s="1"/>
      <c r="D249">
        <f>H87*H76</f>
        <v>0.56999999999999995</v>
      </c>
    </row>
    <row r="250" spans="1:7" x14ac:dyDescent="0.3">
      <c r="A250" s="3" t="s">
        <v>129</v>
      </c>
      <c r="B250" s="3"/>
      <c r="C250" s="3"/>
      <c r="D250">
        <f>B88*B77</f>
        <v>13.25</v>
      </c>
    </row>
    <row r="251" spans="1:7" x14ac:dyDescent="0.3">
      <c r="A251" s="3" t="s">
        <v>130</v>
      </c>
      <c r="B251" s="3"/>
      <c r="C251" s="3"/>
      <c r="D251">
        <f>E88*E77</f>
        <v>30.400000000000002</v>
      </c>
    </row>
    <row r="252" spans="1:7" x14ac:dyDescent="0.3">
      <c r="A252" s="3" t="s">
        <v>131</v>
      </c>
      <c r="B252" s="3"/>
      <c r="C252" s="3"/>
      <c r="D252">
        <f>H88*H77</f>
        <v>34.199999999999996</v>
      </c>
    </row>
    <row r="253" spans="1:7" x14ac:dyDescent="0.3">
      <c r="A253" s="3" t="s">
        <v>132</v>
      </c>
      <c r="B253" s="3"/>
      <c r="C253" s="3"/>
      <c r="D253">
        <f>B89*B78</f>
        <v>68.34</v>
      </c>
    </row>
    <row r="254" spans="1:7" x14ac:dyDescent="0.3">
      <c r="A254" s="3" t="s">
        <v>133</v>
      </c>
      <c r="B254" s="3"/>
      <c r="C254" s="3"/>
      <c r="D254">
        <f>E89*E78</f>
        <v>23.849999999999998</v>
      </c>
    </row>
    <row r="255" spans="1:7" x14ac:dyDescent="0.3">
      <c r="A255" s="3" t="s">
        <v>134</v>
      </c>
      <c r="B255" s="3"/>
      <c r="C255" s="3"/>
      <c r="D255">
        <f>H89*H78</f>
        <v>189</v>
      </c>
    </row>
    <row r="256" spans="1:7" x14ac:dyDescent="0.3">
      <c r="A256" s="3" t="s">
        <v>135</v>
      </c>
      <c r="B256" s="3"/>
      <c r="C256" s="3"/>
      <c r="D256">
        <f>B90*B79</f>
        <v>15.15</v>
      </c>
    </row>
    <row r="257" spans="1:10" x14ac:dyDescent="0.3">
      <c r="A257" s="3" t="s">
        <v>136</v>
      </c>
      <c r="B257" s="3"/>
      <c r="C257" s="3"/>
      <c r="D257">
        <f>E90*E79</f>
        <v>48.6</v>
      </c>
    </row>
    <row r="259" spans="1:10" x14ac:dyDescent="0.3">
      <c r="A259" s="2" t="s">
        <v>137</v>
      </c>
      <c r="B259" s="2"/>
      <c r="C259" s="2"/>
      <c r="D259" s="2"/>
      <c r="E259" s="2"/>
      <c r="F259" s="2"/>
      <c r="G259" s="2"/>
      <c r="H259" s="2"/>
      <c r="I259" s="2"/>
    </row>
    <row r="260" spans="1:10" x14ac:dyDescent="0.3">
      <c r="A260" s="2"/>
      <c r="B260" s="2"/>
      <c r="C260" s="2"/>
      <c r="D260" s="2"/>
      <c r="E260" s="2"/>
      <c r="F260" s="2"/>
      <c r="G260" s="2"/>
      <c r="H260" s="2"/>
      <c r="I260" s="2"/>
    </row>
    <row r="262" spans="1:10" x14ac:dyDescent="0.3">
      <c r="A262" s="1" t="s">
        <v>138</v>
      </c>
      <c r="B262" s="1"/>
      <c r="C262" s="1"/>
      <c r="D262" s="1"/>
      <c r="E262" s="1"/>
      <c r="F262" s="1"/>
      <c r="G262" s="1"/>
      <c r="H262">
        <f>D247+D248+D249+D250+D251+D252+D253+D254+D255+D256+D257</f>
        <v>432.28</v>
      </c>
    </row>
    <row r="264" spans="1:10" x14ac:dyDescent="0.3">
      <c r="A264" s="1" t="s">
        <v>139</v>
      </c>
      <c r="B264" s="1"/>
      <c r="C264" s="1"/>
      <c r="D264" s="1"/>
      <c r="E264" s="1"/>
      <c r="F264" s="1"/>
      <c r="G264" s="1"/>
      <c r="H264" s="1"/>
      <c r="I264">
        <f>I237/100*H262*I236*I235*(I234*D46+(1-I234)*D48-I238)*J14*0.24*10^-9</f>
        <v>363.66713510400001</v>
      </c>
      <c r="J264" t="s">
        <v>111</v>
      </c>
    </row>
    <row r="266" spans="1:10" x14ac:dyDescent="0.3">
      <c r="A266" s="2" t="s">
        <v>142</v>
      </c>
      <c r="B266" s="2"/>
      <c r="C266" s="2"/>
      <c r="D266" s="2"/>
      <c r="E266" s="2"/>
      <c r="F266" s="2"/>
      <c r="G266" s="2"/>
      <c r="H266" s="2"/>
    </row>
    <row r="267" spans="1:10" x14ac:dyDescent="0.3">
      <c r="A267" s="2"/>
      <c r="B267" s="2"/>
      <c r="C267" s="2"/>
      <c r="D267" s="2"/>
      <c r="E267" s="2"/>
      <c r="F267" s="2"/>
      <c r="G267" s="2"/>
      <c r="H267" s="2"/>
    </row>
    <row r="269" spans="1:10" x14ac:dyDescent="0.3">
      <c r="A269" s="2" t="s">
        <v>143</v>
      </c>
      <c r="B269" s="2"/>
      <c r="C269" s="2"/>
      <c r="D269" s="2"/>
      <c r="E269" s="2"/>
      <c r="F269" s="2"/>
      <c r="G269" s="2"/>
      <c r="H269" s="2"/>
      <c r="I269" s="2"/>
    </row>
    <row r="270" spans="1:10" x14ac:dyDescent="0.3">
      <c r="A270" s="2"/>
      <c r="B270" s="2"/>
      <c r="C270" s="2"/>
      <c r="D270" s="2"/>
      <c r="E270" s="2"/>
      <c r="F270" s="2"/>
      <c r="G270" s="2"/>
      <c r="H270" s="2"/>
      <c r="I270" s="2"/>
    </row>
    <row r="272" spans="1:10" x14ac:dyDescent="0.3">
      <c r="A272" s="1" t="s">
        <v>144</v>
      </c>
      <c r="B272" s="1"/>
      <c r="C272" s="1"/>
      <c r="D272" s="1"/>
      <c r="E272" s="1"/>
      <c r="F272" s="1"/>
      <c r="G272" s="1"/>
      <c r="H272" s="1"/>
      <c r="I272">
        <f>I237/100*I240*H15*I236*I235*(0.5*(D46+D48)-I238)*J14*0.24*10^-9</f>
        <v>759.67295039999999</v>
      </c>
      <c r="J272" t="s">
        <v>111</v>
      </c>
    </row>
    <row r="274" spans="1:8" x14ac:dyDescent="0.3">
      <c r="A274" s="2" t="s">
        <v>146</v>
      </c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7" spans="1:8" x14ac:dyDescent="0.3">
      <c r="A277" s="1" t="s">
        <v>147</v>
      </c>
      <c r="B277" s="1"/>
      <c r="C277" s="1"/>
      <c r="D277" s="1"/>
      <c r="E277" s="1"/>
      <c r="F277" s="1"/>
      <c r="G277">
        <f>I272+I264+F227</f>
        <v>13233.715273331001</v>
      </c>
      <c r="H277" t="s">
        <v>111</v>
      </c>
    </row>
    <row r="279" spans="1:8" x14ac:dyDescent="0.3">
      <c r="A279" s="1" t="s">
        <v>148</v>
      </c>
      <c r="B279" s="1"/>
      <c r="C279" s="1"/>
      <c r="D279" s="1"/>
      <c r="E279" s="1"/>
      <c r="F279" s="1"/>
      <c r="G279" s="1"/>
    </row>
    <row r="281" spans="1:8" x14ac:dyDescent="0.3">
      <c r="A281" s="1" t="s">
        <v>149</v>
      </c>
      <c r="B281" s="1"/>
      <c r="C281" s="1"/>
      <c r="D281" s="1"/>
      <c r="E281" s="1"/>
      <c r="F281" s="1"/>
      <c r="G281">
        <f>H15*(D53-H11)/(D53-D54)*J14</f>
        <v>74398.17</v>
      </c>
      <c r="H281" t="s">
        <v>111</v>
      </c>
    </row>
    <row r="283" spans="1:8" x14ac:dyDescent="0.3">
      <c r="A283" s="1" t="s">
        <v>150</v>
      </c>
      <c r="B283" s="1"/>
      <c r="C283" s="1"/>
      <c r="D283" s="1"/>
      <c r="E283" s="1"/>
      <c r="F283" s="1"/>
      <c r="G283" s="1"/>
    </row>
    <row r="285" spans="1:8" x14ac:dyDescent="0.3">
      <c r="A285" s="1" t="s">
        <v>151</v>
      </c>
      <c r="B285" s="1"/>
      <c r="C285" s="1"/>
      <c r="D285" s="1"/>
      <c r="E285" s="1"/>
      <c r="F285">
        <f>G277/G281*100</f>
        <v>17.787689231241846</v>
      </c>
      <c r="G285" t="s">
        <v>152</v>
      </c>
    </row>
  </sheetData>
  <mergeCells count="109">
    <mergeCell ref="A283:G283"/>
    <mergeCell ref="A285:E285"/>
    <mergeCell ref="A269:I270"/>
    <mergeCell ref="A272:H272"/>
    <mergeCell ref="A274:H275"/>
    <mergeCell ref="A277:F277"/>
    <mergeCell ref="A279:G279"/>
    <mergeCell ref="A281:F281"/>
    <mergeCell ref="A257:C257"/>
    <mergeCell ref="A259:I260"/>
    <mergeCell ref="A262:G262"/>
    <mergeCell ref="A264:H264"/>
    <mergeCell ref="A266:H267"/>
    <mergeCell ref="A251:C251"/>
    <mergeCell ref="A252:C252"/>
    <mergeCell ref="A253:C253"/>
    <mergeCell ref="A254:C254"/>
    <mergeCell ref="A255:C255"/>
    <mergeCell ref="A256:C256"/>
    <mergeCell ref="A244:G245"/>
    <mergeCell ref="A247:C247"/>
    <mergeCell ref="A248:C248"/>
    <mergeCell ref="A249:C249"/>
    <mergeCell ref="A250:C250"/>
    <mergeCell ref="A236:G236"/>
    <mergeCell ref="A237:G237"/>
    <mergeCell ref="A238:G239"/>
    <mergeCell ref="A240:G240"/>
    <mergeCell ref="A242:G242"/>
    <mergeCell ref="A222:J225"/>
    <mergeCell ref="A227:E227"/>
    <mergeCell ref="A229:J232"/>
    <mergeCell ref="A234:G234"/>
    <mergeCell ref="A235:G235"/>
    <mergeCell ref="A205:C205"/>
    <mergeCell ref="A207:I207"/>
    <mergeCell ref="A216:I216"/>
    <mergeCell ref="A218:I218"/>
    <mergeCell ref="A220:I220"/>
    <mergeCell ref="A199:C199"/>
    <mergeCell ref="A200:C200"/>
    <mergeCell ref="A201:C201"/>
    <mergeCell ref="A202:C202"/>
    <mergeCell ref="A203:C203"/>
    <mergeCell ref="A204:C204"/>
    <mergeCell ref="A185:D185"/>
    <mergeCell ref="A187:I189"/>
    <mergeCell ref="A191:F191"/>
    <mergeCell ref="A193:F193"/>
    <mergeCell ref="A195:I196"/>
    <mergeCell ref="A198:C198"/>
    <mergeCell ref="A174:C174"/>
    <mergeCell ref="A175:C175"/>
    <mergeCell ref="A176:C176"/>
    <mergeCell ref="A178:J179"/>
    <mergeCell ref="A181:D181"/>
    <mergeCell ref="A183:I183"/>
    <mergeCell ref="A167:J168"/>
    <mergeCell ref="A170:C170"/>
    <mergeCell ref="A171:C171"/>
    <mergeCell ref="F170:H170"/>
    <mergeCell ref="A172:C172"/>
    <mergeCell ref="A173:C173"/>
    <mergeCell ref="A130:J132"/>
    <mergeCell ref="A157:J157"/>
    <mergeCell ref="A159:F159"/>
    <mergeCell ref="A161:K162"/>
    <mergeCell ref="A164:H165"/>
    <mergeCell ref="A73:I74"/>
    <mergeCell ref="A81:E82"/>
    <mergeCell ref="A84:I85"/>
    <mergeCell ref="A92:B92"/>
    <mergeCell ref="A94:I97"/>
    <mergeCell ref="A69:B69"/>
    <mergeCell ref="E69:F69"/>
    <mergeCell ref="A70:B70"/>
    <mergeCell ref="E70:F70"/>
    <mergeCell ref="A71:B71"/>
    <mergeCell ref="E71:F71"/>
    <mergeCell ref="A62:C62"/>
    <mergeCell ref="A64:I65"/>
    <mergeCell ref="A67:B67"/>
    <mergeCell ref="E67:F67"/>
    <mergeCell ref="A68:B68"/>
    <mergeCell ref="E68:F68"/>
    <mergeCell ref="A59:C59"/>
    <mergeCell ref="F59:H59"/>
    <mergeCell ref="A60:C60"/>
    <mergeCell ref="F60:H60"/>
    <mergeCell ref="A61:C61"/>
    <mergeCell ref="F61:H61"/>
    <mergeCell ref="A48:C48"/>
    <mergeCell ref="A49:C49"/>
    <mergeCell ref="A51:J51"/>
    <mergeCell ref="A53:C53"/>
    <mergeCell ref="A54:C54"/>
    <mergeCell ref="A56:J57"/>
    <mergeCell ref="A15:F15"/>
    <mergeCell ref="A17:F17"/>
    <mergeCell ref="A43:I43"/>
    <mergeCell ref="A45:C45"/>
    <mergeCell ref="A46:C46"/>
    <mergeCell ref="A47:C47"/>
    <mergeCell ref="A1:I2"/>
    <mergeCell ref="A3:I7"/>
    <mergeCell ref="A9:C9"/>
    <mergeCell ref="A11:F12"/>
    <mergeCell ref="A13:F13"/>
    <mergeCell ref="A14:F14"/>
  </mergeCells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22860</xdr:colOff>
                <xdr:row>18</xdr:row>
                <xdr:rowOff>15240</xdr:rowOff>
              </from>
              <to>
                <xdr:col>9</xdr:col>
                <xdr:colOff>22860</xdr:colOff>
                <xdr:row>40</xdr:row>
                <xdr:rowOff>91440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9" r:id="rId6">
          <objectPr defaultSize="0" r:id="rId7">
            <anchor moveWithCells="1">
              <from>
                <xdr:col>0</xdr:col>
                <xdr:colOff>236220</xdr:colOff>
                <xdr:row>98</xdr:row>
                <xdr:rowOff>30480</xdr:rowOff>
              </from>
              <to>
                <xdr:col>9</xdr:col>
                <xdr:colOff>510540</xdr:colOff>
                <xdr:row>127</xdr:row>
                <xdr:rowOff>99060</xdr:rowOff>
              </to>
            </anchor>
          </objectPr>
        </oleObject>
      </mc:Choice>
      <mc:Fallback>
        <oleObject progId="Word.Document.8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2019-11-12T22:07:12Z</dcterms:created>
  <dcterms:modified xsi:type="dcterms:W3CDTF">2019-11-13T13:26:42Z</dcterms:modified>
</cp:coreProperties>
</file>